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341" windowWidth="7680" windowHeight="8640" activeTab="0"/>
  </bookViews>
  <sheets>
    <sheet name="İPLİK DETAY BEYANI" sheetId="1" r:id="rId1"/>
    <sheet name="UZUN ELYAF İPLİK" sheetId="2" r:id="rId2"/>
    <sheet name="KISA ELYAF İPLİK" sheetId="3" r:id="rId3"/>
    <sheet name="SENTETİK-POLYESTER FİLAMNT İPLK" sheetId="4" r:id="rId4"/>
  </sheets>
  <definedNames>
    <definedName name="m">#REF!</definedName>
    <definedName name="N" localSheetId="2">#REF!</definedName>
    <definedName name="N" localSheetId="1">#REF!</definedName>
    <definedName name="N">'SENTETİK-POLYESTER FİLAMNT İPLK'!$A$12</definedName>
    <definedName name="NN">#REF!</definedName>
    <definedName name="_xlnm.Print_Area" localSheetId="0">'İPLİK DETAY BEYANI'!$A$1:$O$71</definedName>
    <definedName name="_xlnm.Print_Area" localSheetId="2">'KISA ELYAF İPLİK'!$A$1:$E$58</definedName>
    <definedName name="_xlnm.Print_Area" localSheetId="3">'SENTETİK-POLYESTER FİLAMNT İPLK'!$B$1:$F$49</definedName>
    <definedName name="_xlnm.Print_Area" localSheetId="1">'UZUN ELYAF İPLİK'!$B$2:$F$53</definedName>
  </definedNames>
  <calcPr fullCalcOnLoad="1"/>
</workbook>
</file>

<file path=xl/sharedStrings.xml><?xml version="1.0" encoding="utf-8"?>
<sst xmlns="http://schemas.openxmlformats.org/spreadsheetml/2006/main" count="431" uniqueCount="234">
  <si>
    <t>DENYE</t>
  </si>
  <si>
    <t>FLAMAN SAYISI</t>
  </si>
  <si>
    <t>PARLAK VE SÜPER PARLAK İPLİK</t>
  </si>
  <si>
    <t>FLAME RETARDENT İPLİK</t>
  </si>
  <si>
    <t>KATYONİK İPLİK</t>
  </si>
  <si>
    <t>RENKLİ İPLİK</t>
  </si>
  <si>
    <t>X=OK</t>
  </si>
  <si>
    <t>EŞİK MALİYET FİYATI</t>
  </si>
  <si>
    <t>TOPLAM  FDY/CHEESE İPLİK ÜRETİM MALİYETİ</t>
  </si>
  <si>
    <t>TOPLAM PFY İPLİK ÜRETİM MALİYETİ</t>
  </si>
  <si>
    <t>POLYESTER TEKSTURE İPLİK</t>
  </si>
  <si>
    <t>NYLON 6 MUSS İPLİK</t>
  </si>
  <si>
    <t>NYLON 6,6 MUSS İPLİK</t>
  </si>
  <si>
    <t>FOB $/KG</t>
  </si>
  <si>
    <t>USD/KG</t>
  </si>
  <si>
    <t>POLYESTER TEKSTURE  İPLİK  İLAVE ÖZELLİKLER</t>
  </si>
  <si>
    <t>DÜZ PARLAK</t>
  </si>
  <si>
    <t>NYLON 6 MUSS İLAVE İPLİK ÖZELLİKLERİ</t>
  </si>
  <si>
    <t>NYLON 6,6 MUSS İLAVE İPLİK ÖZELLİKLERİ</t>
  </si>
  <si>
    <t>PES IMG</t>
  </si>
  <si>
    <t>TUR</t>
  </si>
  <si>
    <t xml:space="preserve">TUR SAYISI &gt; </t>
  </si>
  <si>
    <t>x</t>
  </si>
  <si>
    <t xml:space="preserve">İPLİK DETAY  BEYANI </t>
  </si>
  <si>
    <t>Filament İplik Üretim Sistemi (Filament-Polyester-Naylon -Suni İpek ve karışımlı DEVAMLI LİFLERDEN  iplikler)            [I]</t>
  </si>
  <si>
    <t>Ring/Open-end  ve karışımlı KISA ELYAF iplik üretim sistemi                          [II]</t>
  </si>
  <si>
    <t>Kamgarn-Straygarn ve karışımlı UZUN ELYAF İplik Üretim Sistemi                          [III]</t>
  </si>
  <si>
    <t>Elyaf</t>
  </si>
  <si>
    <t>İPLİK ELYAF KOMPOZİSYONU %</t>
  </si>
  <si>
    <t>İpliğin Türü</t>
  </si>
  <si>
    <t>Polyester düz  (SDY)</t>
  </si>
  <si>
    <t>Yarımat</t>
  </si>
  <si>
    <t>Karde Pamuk</t>
  </si>
  <si>
    <t>Polyester Tops</t>
  </si>
  <si>
    <t>Polyester düz  (SDY) (Renkli)</t>
  </si>
  <si>
    <t>Penye Pamuk</t>
  </si>
  <si>
    <t>Polyester Tops Renkli</t>
  </si>
  <si>
    <t>Polyester tekstürize  (DTY)</t>
  </si>
  <si>
    <t>Polyester teksture iplik (DTY)</t>
  </si>
  <si>
    <t>Keten Tops</t>
  </si>
  <si>
    <t xml:space="preserve">Viskon </t>
  </si>
  <si>
    <t>Polyester tekstürize  (DTY) (Renkli)</t>
  </si>
  <si>
    <t>Dope Dyed</t>
  </si>
  <si>
    <t>Rami</t>
  </si>
  <si>
    <t>Viskon  Renkli</t>
  </si>
  <si>
    <t xml:space="preserve">Polyester ITY </t>
  </si>
  <si>
    <t>Polyester ITY İplik</t>
  </si>
  <si>
    <t xml:space="preserve">Polyester </t>
  </si>
  <si>
    <t>Viskose(Floş-Suni ipek)</t>
  </si>
  <si>
    <t>Polyester ITY (Renkli)</t>
  </si>
  <si>
    <t>Polyester Renkli</t>
  </si>
  <si>
    <t>Tiftik</t>
  </si>
  <si>
    <t>Polyester Özel  (NEP)</t>
  </si>
  <si>
    <t xml:space="preserve">Polyamid (Naylon) </t>
  </si>
  <si>
    <t>Tiftik Renkli</t>
  </si>
  <si>
    <t>Polyester Özel  (NEP) (Renkli)</t>
  </si>
  <si>
    <t>Viskon</t>
  </si>
  <si>
    <t xml:space="preserve">Cupro </t>
  </si>
  <si>
    <t xml:space="preserve">Modifiye viscose modal, lycell, tencel, polynosic </t>
  </si>
  <si>
    <t>Viskon Renkli</t>
  </si>
  <si>
    <t>Asetat</t>
  </si>
  <si>
    <t>Modifiye viscose modal, lycell, tencel, polynosic (Renkli)</t>
  </si>
  <si>
    <t xml:space="preserve">Metalik </t>
  </si>
  <si>
    <t xml:space="preserve">Modifiye viscose modal, lycell, tencel, polynosic(Renkli) </t>
  </si>
  <si>
    <t>Cupro iplik</t>
  </si>
  <si>
    <t>Diğer(tanımla)</t>
  </si>
  <si>
    <t xml:space="preserve">Asetat </t>
  </si>
  <si>
    <t xml:space="preserve">Akrilik </t>
  </si>
  <si>
    <t>Akrilik (Renkli)</t>
  </si>
  <si>
    <t xml:space="preserve">Geri dönüşümlü yün elyafı </t>
  </si>
  <si>
    <t>Yün Tops</t>
  </si>
  <si>
    <t>Yün Tops Renkli</t>
  </si>
  <si>
    <t>Elastomer EA 78 Dtex</t>
  </si>
  <si>
    <t>Elastomer EA 44 Dtex</t>
  </si>
  <si>
    <t>Elastomer EA 22 Dtex</t>
  </si>
  <si>
    <t>EA 22 Dtex</t>
  </si>
  <si>
    <t>SÜTUN IV</t>
  </si>
  <si>
    <t>SÜTUN V</t>
  </si>
  <si>
    <t>İPLİK ÖZELLİKLERİ</t>
  </si>
  <si>
    <t>Menşe Ülkesi                :</t>
  </si>
  <si>
    <t>Aşağıda imzası bulunan ben, yukarıda belirtilen eşyanın bu belgenin düzenlenmesi için gerekli olan koşulları uygun olduğunu beyan ederim.</t>
  </si>
  <si>
    <t>Üretim Sistemi</t>
  </si>
  <si>
    <t>Ring / Openend</t>
  </si>
  <si>
    <t>Sevk ülkesi                   :</t>
  </si>
  <si>
    <t>İplik Birim Kodu</t>
  </si>
  <si>
    <t>Numarası</t>
  </si>
  <si>
    <t>Fatura Tarih, No.           :</t>
  </si>
  <si>
    <t xml:space="preserve"> Ne</t>
  </si>
  <si>
    <t>Fatura Miktarı(Kg)      :</t>
  </si>
  <si>
    <t xml:space="preserve"> Nm</t>
  </si>
  <si>
    <t>Fatura Tutarı(Döviz Cinsi):</t>
  </si>
  <si>
    <t>Denye</t>
  </si>
  <si>
    <t>Brüt Kg                         :</t>
  </si>
  <si>
    <t xml:space="preserve">        Yer ve Tarih,</t>
  </si>
  <si>
    <t>Flaman</t>
  </si>
  <si>
    <t>Net Kg                           :</t>
  </si>
  <si>
    <t>Dtex No.</t>
  </si>
  <si>
    <t>Özel tanımlama notları:</t>
  </si>
  <si>
    <t>Tek kat büküm(TPM)</t>
  </si>
  <si>
    <t>İthalatçının Adresi :</t>
  </si>
  <si>
    <t>Tek kat büküm(INCH)</t>
  </si>
  <si>
    <t>Tek  Kat Büküm(elastomersiz)</t>
  </si>
  <si>
    <t>Evet/Hayır</t>
  </si>
  <si>
    <t>Tek  Kat Büküm(elastomerli)</t>
  </si>
  <si>
    <t>Çok Kat Büküm(elastomersiz</t>
  </si>
  <si>
    <t>İthalatçının imzası :</t>
  </si>
  <si>
    <t>Çok Kat Büküm(elastomerli)</t>
  </si>
  <si>
    <t>Bobin boyama</t>
  </si>
  <si>
    <t>Şantuk</t>
  </si>
  <si>
    <t>Merserize, Ağartma, Optik Beyaz</t>
  </si>
  <si>
    <t>Yakma</t>
  </si>
  <si>
    <t>NOTLAR:</t>
  </si>
  <si>
    <t>1- Bu form belirtilen fatura muhteviyatı malların ithalatçısı  tarafından doldurularak ithalatçının yetkili imza sahibi personeli tarafından imzalanacaktır.</t>
  </si>
  <si>
    <t xml:space="preserve">    olup olmadığının tespiti ile başlanacaktır. İplik üretim sistemine göre İplik Elyaf Kompozisyonu kutusuna kullanılan elyaf yüzdesi yazılacaktır. Belirtilen </t>
  </si>
  <si>
    <t xml:space="preserve">    elyafların dışında bir elyaf kullanılmış ise diğerleri  kutusuna veya özel notlar kutusuna tanımlama yapılmalıdır. İplik üretiminde elastomer kullanılmışsa </t>
  </si>
  <si>
    <t xml:space="preserve">    kullanım yüzdeleri yazılacaktır. İplik türü I. No.lu Devamlı Liflerden Elyaftan mamul ise ayrıca iplik türü ilgili hanesine X işareti konulmalıdır.</t>
  </si>
  <si>
    <t>3- IV. Sütunda Üretim Sistemi karşısına Ring veya Open-end oluşu işaretlenecek ve ilgili iplik birim kodunun karşısına iplik numaraları, büküm sayıları (TPM</t>
  </si>
  <si>
    <t xml:space="preserve">     veya INCH cinsinden) yazılarak , diğer tanımlar evet veya hayır olarak işaretlenecektir.</t>
  </si>
  <si>
    <t>6- V. Sütun malın yükleme detaylarını içermektedir.</t>
  </si>
  <si>
    <r>
      <t xml:space="preserve">2- İplik Detay  Beyanı'nın doldurulmasına iplik üretiminde kullanılan elyafın </t>
    </r>
    <r>
      <rPr>
        <b/>
        <sz val="12"/>
        <rFont val="Arial"/>
        <family val="2"/>
      </rPr>
      <t>I. Devamlı Liflerden Elyaf/İplik,</t>
    </r>
    <r>
      <rPr>
        <sz val="12"/>
        <rFont val="Arial"/>
        <family val="2"/>
      </rPr>
      <t xml:space="preserve"> </t>
    </r>
    <r>
      <rPr>
        <b/>
        <sz val="12"/>
        <rFont val="Arial"/>
        <family val="2"/>
      </rPr>
      <t xml:space="preserve">II. Kısa Elyaf iplik </t>
    </r>
    <r>
      <rPr>
        <sz val="12"/>
        <rFont val="Arial"/>
        <family val="2"/>
      </rPr>
      <t xml:space="preserve">veya </t>
    </r>
    <r>
      <rPr>
        <b/>
        <sz val="12"/>
        <rFont val="Arial"/>
        <family val="2"/>
      </rPr>
      <t>III. Uzun Elyaf İplik</t>
    </r>
  </si>
  <si>
    <t>UZUN ELYAF İPLİK MALİYET HESAPLAMA METODU</t>
  </si>
  <si>
    <t>1 ) İPLİK HAMMADDE MALİYETİ    $/KG</t>
  </si>
  <si>
    <t>ELYAF CİNSİ</t>
  </si>
  <si>
    <t>FİRELİ HAMMADDE MİKTARI</t>
  </si>
  <si>
    <t xml:space="preserve">ELYAF FİYATI </t>
  </si>
  <si>
    <t xml:space="preserve"> KULLANIM ORANI </t>
  </si>
  <si>
    <t xml:space="preserve">HAMMADDE GİDERİ             </t>
  </si>
  <si>
    <t>KG</t>
  </si>
  <si>
    <t>$/KG</t>
  </si>
  <si>
    <t>%</t>
  </si>
  <si>
    <t>Yün elyafı (pamuk tipi)</t>
  </si>
  <si>
    <t>Yün elyafı -renkli- (pamuk tipi)</t>
  </si>
  <si>
    <t xml:space="preserve">Keten </t>
  </si>
  <si>
    <t>Akrilik</t>
  </si>
  <si>
    <t>Diğerleri</t>
  </si>
  <si>
    <t xml:space="preserve"> ELYAF TOPLAM MALİYETİ</t>
  </si>
  <si>
    <t xml:space="preserve"> ELASTOMER İPLİKLER</t>
  </si>
  <si>
    <t>EA 78 Dtex</t>
  </si>
  <si>
    <t>EA 44 Dtex</t>
  </si>
  <si>
    <t xml:space="preserve"> ELASTOMER İPLİK TOPLAM MALİYETİ</t>
  </si>
  <si>
    <t>HATA</t>
  </si>
  <si>
    <t xml:space="preserve"> TOPLAM HAMMADDE MALİYETİ</t>
  </si>
  <si>
    <t>2 ) İPLİK ÜRETİM MALİYETİ    $/KG</t>
  </si>
  <si>
    <t>ÜRETİM MALİYETİ $/KG</t>
  </si>
  <si>
    <t>ONAY</t>
  </si>
  <si>
    <t>İŞLEMLER</t>
  </si>
  <si>
    <t>Iplik Nm (Tek kat  ) :</t>
  </si>
  <si>
    <t>Tek Kat İplikte Büküm Sayısı ( TPM )</t>
  </si>
  <si>
    <t>Tek Kat İplikte Büküm Sayısı ( INCH)</t>
  </si>
  <si>
    <t>İplik Eğirme ( ¢/Nm ) :                                                         Tek Kat İplik Büküm   Normal:</t>
  </si>
  <si>
    <t>X</t>
  </si>
  <si>
    <t>Tek Kat İplik Normal ( Fazla Büküm:+0,50 ¢/Ne )</t>
  </si>
  <si>
    <t>X:OK</t>
  </si>
  <si>
    <t>Tek Kat İplik Elastomerli ( Fazla Büküm:+0,50¢/Ne )</t>
  </si>
  <si>
    <t>Çok Katlı İplik Büküm ( ¢/Nm ) Normal</t>
  </si>
  <si>
    <t>Çok Katlı İplik Büküm ( ¢/Nm ):  Elastomerli</t>
  </si>
  <si>
    <t xml:space="preserve">İplik Şantuk ($/Kg ): </t>
  </si>
  <si>
    <t>İPLİK ÜRETİM MALİYETİ</t>
  </si>
  <si>
    <t>UZUN ELYAF İPLİK TOPLAM MALİYETİ</t>
  </si>
  <si>
    <t>KISA ELYAF İPLİK MALİYET HESAPLAMA METODU</t>
  </si>
  <si>
    <t xml:space="preserve">KULLANIM ORANI </t>
  </si>
  <si>
    <t>Akrilik renkli</t>
  </si>
  <si>
    <t>Tiftik (Renkli)</t>
  </si>
  <si>
    <t xml:space="preserve">ÜRETİM MALİYETİ     </t>
  </si>
  <si>
    <t xml:space="preserve">İPLİK ÜRETİM </t>
  </si>
  <si>
    <t>OPEN-END :</t>
  </si>
  <si>
    <t>Iplik Ne (Tek Kat ) :</t>
  </si>
  <si>
    <t>Çok Katlı İplik Büküm ( ¢/Ne ) Normal</t>
  </si>
  <si>
    <t>Çok Katlı İplik Büküm ( ¢/Ne ):  Elastomerli</t>
  </si>
  <si>
    <t>Yakma ( $/Kg ) :</t>
  </si>
  <si>
    <t>Merserize,Ağartma,Optik Beyaz.( $/Kg ) :</t>
  </si>
  <si>
    <t>İ.Bobin Boya  ( $/Kg ) :</t>
  </si>
  <si>
    <t xml:space="preserve"> İPLİK ÜRETİM  MALİYETİ</t>
  </si>
  <si>
    <t>KISA ELYAF İPLİK TOPLAM MALİYETİ</t>
  </si>
  <si>
    <t>İplik Eğirme ( ¢/Ne ) :  ( Open-End; ¢/Ne*%70)</t>
  </si>
  <si>
    <t xml:space="preserve">NOT: </t>
  </si>
  <si>
    <t>BOYALI İPLİK (Koyu - Açık)</t>
  </si>
  <si>
    <t>ELASTOMER %'si</t>
  </si>
  <si>
    <t>IMG/ASG=DTQ KATLAMA İPL.</t>
  </si>
  <si>
    <t>PARLAK/SÜPER PARLAK İPL.</t>
  </si>
  <si>
    <t>FLAME RETARDENT İPL</t>
  </si>
  <si>
    <t>Boyalı (Koyu)</t>
  </si>
  <si>
    <t>Boyalı (Açık)</t>
  </si>
  <si>
    <t>Üçgen Kesit</t>
  </si>
  <si>
    <t>Katyonik</t>
  </si>
  <si>
    <t>Diğer (tanımla)</t>
  </si>
  <si>
    <t>Denye    : 9000 Mt. bir tel ipliğin ağırlığıdır.</t>
  </si>
  <si>
    <t>d.tex      : 10.000 Mt. İpliğin ağırlığıdır.</t>
  </si>
  <si>
    <t>KARIŞIMSIZ TEK CİNS İPLİK  MALİYETİ                               FOB US$/KG</t>
  </si>
  <si>
    <t>FOB US$/KG</t>
  </si>
  <si>
    <t>EK-3</t>
  </si>
  <si>
    <t>SENTETİK FİLAMENT REFERANS MALİYET HESAPLAMA TABLOLARI(V.2)</t>
  </si>
  <si>
    <t>10-20 DENYE</t>
  </si>
  <si>
    <t xml:space="preserve">21-30 DENYE </t>
  </si>
  <si>
    <t xml:space="preserve">31-49 DENYE </t>
  </si>
  <si>
    <t>1- AŞAĞIDA YER ALAN İPLİK TÜRLERİ İÇİN SENTETİK FİLAMENT REFERANS FİYAT HESAPLAMA TABLOSU UYGULANMAYACAKTIR.</t>
  </si>
  <si>
    <t>Viscose (Floş - Suni İpek), Modifiye viscose modal, lycell, tencel, polynosic(Renkli),Cupro,Asetat,Metalik iplikler</t>
  </si>
  <si>
    <t xml:space="preserve"> %100 Elastan iplikler(spandex, lyrca, vb.),MonoFlaman İplikler,</t>
  </si>
  <si>
    <t xml:space="preserve">                                  NAYLON İPLİKLER (PA-6,PA-6.6,NYLON6,NYLON6.6 ) İLE                         GÖSTERİLEBİLİR.</t>
  </si>
  <si>
    <t xml:space="preserve">50-74 DENYE </t>
  </si>
  <si>
    <t>75-99 DENYE</t>
  </si>
  <si>
    <t>100-149 DENYE</t>
  </si>
  <si>
    <t>150-199 DENYE</t>
  </si>
  <si>
    <t>200-299 DENYE</t>
  </si>
  <si>
    <t>300 DENYE ÜSTÜ</t>
  </si>
  <si>
    <t>10-15 DENYE</t>
  </si>
  <si>
    <t xml:space="preserve">16-20 DENYE </t>
  </si>
  <si>
    <t>101-150 DENYE</t>
  </si>
  <si>
    <t>151-200 DENYE</t>
  </si>
  <si>
    <t>201-300 DENYE</t>
  </si>
  <si>
    <t xml:space="preserve">31-40 DENYE </t>
  </si>
  <si>
    <t>41-70 DENYE</t>
  </si>
  <si>
    <t>71-100 DENYE</t>
  </si>
  <si>
    <t>ELASTAN / AIRCOVERING</t>
  </si>
  <si>
    <t xml:space="preserve">IMG / ASG / DTQ / KATLAMA  </t>
  </si>
  <si>
    <t>Flaman  : (FİLAMENT) Bir ipliği  oluşturan daha ince telcik halindeki ipliklerdir.</t>
  </si>
  <si>
    <t>DPF (DENYE / FLAMAN KATSAYISI)</t>
  </si>
  <si>
    <t>2- ÇALIŞMA TABLOSU 10-900 DENYE İPLİKLER İÇİN GEÇERLİDİR.</t>
  </si>
  <si>
    <t>3- YUKARIDA BELİRTİLEN DENYELER DIŞINDA DENYE VERİLMESİ HALİNDE EN YÜKSEK DEĞERE İSABET EDEN DENYE BAZ ALINACAKTIR.</t>
  </si>
  <si>
    <t>4- TABLOLARIN  DOGRU ÇALIŞMASI  İÇİN SARI KISIMDAKİ BİLGİLERİN FATURALARDA MUTLAKA  YER ALMASI GEREKLİDİR.</t>
  </si>
  <si>
    <t>5- FATURALARDAKİ CIF KIYMETİN MUTLAKA FOB-usd/kg YA DÖNÜŞTÜRÜLMESİ GEREKMEKTEDİR.</t>
  </si>
  <si>
    <t xml:space="preserve">6- FATURALARDA  ; POLYESTER  DÜZ İPLİKLER (Sdy,Fdy,Pfy,Flat)İLE,POLYESTER TEKSTURE İPLİKLER(Pty;Dty,Ity,)İLE </t>
  </si>
  <si>
    <t>7- AÇIKLAYICI NOT:</t>
  </si>
  <si>
    <t>Viskose(Floş-Suni ipek) [iplik]</t>
  </si>
  <si>
    <t>Pamuk(open-end,karde)</t>
  </si>
  <si>
    <t>Renkli pamuk(open-end,karde)</t>
  </si>
  <si>
    <t>Pamuk(penye)</t>
  </si>
  <si>
    <t>Renkli pamuk(penye)</t>
  </si>
  <si>
    <t>RING :(PENYE)</t>
  </si>
  <si>
    <t>RING :(KARDE)</t>
  </si>
  <si>
    <t>Organik Pamuk(KARDE)</t>
  </si>
  <si>
    <t>Organik Pamuk(PENYE)</t>
  </si>
  <si>
    <t xml:space="preserve"> </t>
  </si>
  <si>
    <t>..........................tarih, ....................sayılı fatura kapsamında Türkiye'ye ithal edilecek olan sentetik-suni-tabii elyaflardan iplikler  için beyanı gerekli bilgiler ve iplik özellikleri:</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</si>
</sst>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_ ;\-#,##0.00\ "/>
    <numFmt numFmtId="190" formatCode="#,##0.00\ &quot;$/Kg&quot;"/>
    <numFmt numFmtId="191" formatCode="0.000"/>
    <numFmt numFmtId="192" formatCode="_-[$¢-440A]* #,##0.00_ ;_-[$¢-440A]* \-#,##0.00\ ;_-[$¢-440A]* &quot;-&quot;??_ ;_-@_ "/>
    <numFmt numFmtId="193" formatCode="0.0"/>
    <numFmt numFmtId="194" formatCode="0.0000"/>
    <numFmt numFmtId="195" formatCode="0.0%"/>
    <numFmt numFmtId="196" formatCode="_-* #,##0.0000\ _T_L_-;\-* #,##0.0000\ _T_L_-;_-* &quot;-&quot;??\ _T_L_-;_-@_-"/>
    <numFmt numFmtId="197" formatCode="_-* #,##0.00\ _T_L_-;\-* #,##0.0000\ _T_L_-;_-* &quot;-&quot;??\ _T_L_-;_-@_-"/>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 &quot;&gt;100Gr&quot;"/>
    <numFmt numFmtId="209" formatCode="#,##0.00\ &quot;'&gt;100Gr'&quot;"/>
    <numFmt numFmtId="210" formatCode="#,##0.00\ &quot;$/Mt&quot;"/>
    <numFmt numFmtId="211" formatCode="&quot;Evet&quot;;&quot;Evet&quot;;&quot;Hayır&quot;"/>
    <numFmt numFmtId="212" formatCode="&quot;Doğru&quot;;&quot;Doğru&quot;;&quot;Yanlış&quot;"/>
    <numFmt numFmtId="213" formatCode="&quot;Açık&quot;;&quot;Açık&quot;;&quot;Kapalı&quot;"/>
    <numFmt numFmtId="214" formatCode="0.0000000"/>
    <numFmt numFmtId="215" formatCode="0.000000"/>
    <numFmt numFmtId="216" formatCode="0.00000"/>
    <numFmt numFmtId="217" formatCode="&quot;+&quot;\ #,##0.00"/>
    <numFmt numFmtId="218" formatCode="&quot;+&quot;\ #,##0.00&quot; (Fzl Bk)&quot;"/>
  </numFmts>
  <fonts count="85">
    <font>
      <sz val="10"/>
      <name val="Arial Tur"/>
      <family val="0"/>
    </font>
    <font>
      <sz val="10"/>
      <name val="Arial"/>
      <family val="0"/>
    </font>
    <font>
      <u val="single"/>
      <sz val="10"/>
      <color indexed="36"/>
      <name val="Arial"/>
      <family val="0"/>
    </font>
    <font>
      <u val="single"/>
      <sz val="10"/>
      <color indexed="12"/>
      <name val="Arial"/>
      <family val="0"/>
    </font>
    <font>
      <b/>
      <sz val="14"/>
      <name val="Arial"/>
      <family val="2"/>
    </font>
    <font>
      <b/>
      <sz val="10"/>
      <color indexed="9"/>
      <name val="Arial Tur"/>
      <family val="2"/>
    </font>
    <font>
      <b/>
      <sz val="10"/>
      <name val="Arial Tur"/>
      <family val="2"/>
    </font>
    <font>
      <sz val="8"/>
      <name val="Tahoma"/>
      <family val="2"/>
    </font>
    <font>
      <b/>
      <sz val="9"/>
      <name val="Arial"/>
      <family val="2"/>
    </font>
    <font>
      <sz val="10"/>
      <color indexed="10"/>
      <name val="Arial"/>
      <family val="2"/>
    </font>
    <font>
      <sz val="10"/>
      <color indexed="9"/>
      <name val="Arial"/>
      <family val="2"/>
    </font>
    <font>
      <b/>
      <sz val="11"/>
      <color indexed="9"/>
      <name val="Arial Tur"/>
      <family val="2"/>
    </font>
    <font>
      <sz val="15"/>
      <color indexed="9"/>
      <name val="Arial Black"/>
      <family val="2"/>
    </font>
    <font>
      <b/>
      <sz val="22"/>
      <name val="Arial"/>
      <family val="2"/>
    </font>
    <font>
      <b/>
      <sz val="18"/>
      <name val="Arial"/>
      <family val="2"/>
    </font>
    <font>
      <sz val="12"/>
      <name val="Arial"/>
      <family val="2"/>
    </font>
    <font>
      <b/>
      <sz val="14"/>
      <name val="Times New Roman Tur"/>
      <family val="1"/>
    </font>
    <font>
      <sz val="12"/>
      <name val="Times New Roman Tur"/>
      <family val="1"/>
    </font>
    <font>
      <b/>
      <sz val="12"/>
      <name val="Times New Roman Tur"/>
      <family val="1"/>
    </font>
    <font>
      <sz val="11"/>
      <name val="Times New Roman"/>
      <family val="1"/>
    </font>
    <font>
      <sz val="16"/>
      <name val="Times New Roman Tur"/>
      <family val="1"/>
    </font>
    <font>
      <sz val="11"/>
      <name val="Times New Roman Tur"/>
      <family val="1"/>
    </font>
    <font>
      <b/>
      <sz val="12"/>
      <name val="Arial"/>
      <family val="2"/>
    </font>
    <font>
      <b/>
      <sz val="11"/>
      <name val="Times New Roman Tur"/>
      <family val="1"/>
    </font>
    <font>
      <b/>
      <sz val="11"/>
      <color indexed="10"/>
      <name val="Times New Roman Tur"/>
      <family val="1"/>
    </font>
    <font>
      <u val="single"/>
      <sz val="12"/>
      <name val="Arial"/>
      <family val="2"/>
    </font>
    <font>
      <sz val="16"/>
      <name val="Arial"/>
      <family val="0"/>
    </font>
    <font>
      <sz val="18"/>
      <name val="Arial Black"/>
      <family val="2"/>
    </font>
    <font>
      <b/>
      <sz val="16"/>
      <name val="Arial"/>
      <family val="2"/>
    </font>
    <font>
      <b/>
      <sz val="19"/>
      <name val="Arial"/>
      <family val="2"/>
    </font>
    <font>
      <b/>
      <sz val="12"/>
      <color indexed="9"/>
      <name val="Arial Tur"/>
      <family val="2"/>
    </font>
    <font>
      <sz val="14"/>
      <name val="Arial"/>
      <family val="2"/>
    </font>
    <font>
      <b/>
      <i/>
      <sz val="12"/>
      <color indexed="10"/>
      <name val="Arial"/>
      <family val="2"/>
    </font>
    <font>
      <b/>
      <i/>
      <sz val="14"/>
      <color indexed="10"/>
      <name val="Arial"/>
      <family val="2"/>
    </font>
    <font>
      <b/>
      <i/>
      <sz val="10"/>
      <color indexed="10"/>
      <name val="Arial"/>
      <family val="2"/>
    </font>
    <font>
      <sz val="8"/>
      <color indexed="10"/>
      <name val="Arial"/>
      <family val="2"/>
    </font>
    <font>
      <sz val="16"/>
      <name val="Arial Black"/>
      <family val="2"/>
    </font>
    <font>
      <b/>
      <i/>
      <sz val="8"/>
      <color indexed="10"/>
      <name val="Arial"/>
      <family val="2"/>
    </font>
    <font>
      <b/>
      <u val="single"/>
      <sz val="10"/>
      <name val="Arial"/>
      <family val="2"/>
    </font>
    <font>
      <b/>
      <sz val="10"/>
      <name val="Arial"/>
      <family val="2"/>
    </font>
    <font>
      <b/>
      <sz val="10"/>
      <color indexed="9"/>
      <name val="Arial"/>
      <family val="2"/>
    </font>
    <font>
      <b/>
      <sz val="10"/>
      <color indexed="10"/>
      <name val="Arial"/>
      <family val="2"/>
    </font>
    <font>
      <b/>
      <u val="single"/>
      <sz val="10"/>
      <color indexed="10"/>
      <name val="Arial"/>
      <family val="2"/>
    </font>
    <font>
      <b/>
      <u val="single"/>
      <sz val="8"/>
      <color indexed="10"/>
      <name val="Arial"/>
      <family val="2"/>
    </font>
    <font>
      <b/>
      <u val="single"/>
      <sz val="8"/>
      <name val="Arial"/>
      <family val="2"/>
    </font>
    <font>
      <b/>
      <sz val="8"/>
      <name val="Arial"/>
      <family val="2"/>
    </font>
    <font>
      <b/>
      <sz val="8"/>
      <color indexed="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9"/>
      <name val="Arial Tur"/>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Tur"/>
      <family val="2"/>
    </font>
    <font>
      <sz val="10"/>
      <color theme="0"/>
      <name val="Arial Tur"/>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indexed="61"/>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lightTrellis">
        <bgColor indexed="22"/>
      </patternFill>
    </fill>
    <fill>
      <patternFill patternType="solid">
        <fgColor indexed="45"/>
        <bgColor indexed="64"/>
      </patternFill>
    </fill>
    <fill>
      <patternFill patternType="solid">
        <fgColor indexed="15"/>
        <bgColor indexed="64"/>
      </patternFill>
    </fill>
    <fill>
      <patternFill patternType="solid">
        <fgColor indexed="53"/>
        <bgColor indexed="64"/>
      </patternFill>
    </fill>
    <fill>
      <patternFill patternType="solid">
        <fgColor indexed="57"/>
        <bgColor indexed="64"/>
      </patternFill>
    </fill>
  </fills>
  <borders count="10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style="medium"/>
      <bottom style="medium"/>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hair"/>
    </border>
    <border>
      <left>
        <color indexed="63"/>
      </left>
      <right style="medium"/>
      <top style="thin"/>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style="hair"/>
      <bottom style="thin"/>
    </border>
    <border>
      <left>
        <color indexed="63"/>
      </left>
      <right style="medium"/>
      <top style="hair"/>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hair"/>
      <bottom style="hair"/>
    </border>
    <border>
      <left style="hair"/>
      <right style="hair"/>
      <top style="hair"/>
      <bottom style="hair"/>
    </border>
    <border>
      <left style="hair"/>
      <right style="medium"/>
      <top>
        <color indexed="63"/>
      </top>
      <bottom style="hair"/>
    </border>
    <border>
      <left style="medium"/>
      <right style="hair"/>
      <top>
        <color indexed="63"/>
      </top>
      <bottom style="hair"/>
    </border>
    <border>
      <left style="hair"/>
      <right style="hair"/>
      <top>
        <color indexed="63"/>
      </top>
      <bottom style="hair"/>
    </border>
    <border>
      <left style="hair"/>
      <right style="medium"/>
      <top style="hair"/>
      <bottom style="hair"/>
    </border>
    <border>
      <left style="hair"/>
      <right>
        <color indexed="63"/>
      </right>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color indexed="63"/>
      </right>
      <top style="medium"/>
      <bottom>
        <color indexed="63"/>
      </bottom>
    </border>
    <border>
      <left style="medium"/>
      <right style="hair"/>
      <top style="hair"/>
      <bottom style="medium"/>
    </border>
    <border>
      <left style="hair"/>
      <right style="hair"/>
      <top style="hair"/>
      <bottom style="medium"/>
    </border>
    <border>
      <left>
        <color indexed="63"/>
      </left>
      <right>
        <color indexed="63"/>
      </right>
      <top style="medium"/>
      <bottom style="medium"/>
    </border>
    <border>
      <left>
        <color indexed="63"/>
      </left>
      <right style="hair"/>
      <top style="hair"/>
      <bottom style="hair"/>
    </border>
    <border>
      <left style="medium"/>
      <right style="hair"/>
      <top>
        <color indexed="63"/>
      </top>
      <bottom>
        <color indexed="63"/>
      </bottom>
    </border>
    <border>
      <left style="medium"/>
      <right style="hair"/>
      <top>
        <color indexed="63"/>
      </top>
      <bottom style="medium"/>
    </border>
    <border>
      <left style="hair"/>
      <right style="hair"/>
      <top>
        <color indexed="63"/>
      </top>
      <bottom style="medium"/>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ck"/>
      <right style="thick"/>
      <top style="thick"/>
      <bottom style="thick"/>
    </border>
    <border>
      <left style="medium"/>
      <right style="medium"/>
      <top style="medium"/>
      <bottom style="medium"/>
    </border>
    <border>
      <left style="hair"/>
      <right>
        <color indexed="63"/>
      </right>
      <top>
        <color indexed="63"/>
      </top>
      <bottom style="hair"/>
    </border>
    <border>
      <left style="hair"/>
      <right>
        <color indexed="63"/>
      </right>
      <top style="hair"/>
      <bottom style="hair"/>
    </border>
    <border>
      <left>
        <color indexed="63"/>
      </left>
      <right style="medium"/>
      <top style="hair"/>
      <bottom style="hair"/>
    </border>
    <border>
      <left>
        <color indexed="63"/>
      </left>
      <right style="hair"/>
      <top style="thick"/>
      <bottom style="hair"/>
    </border>
    <border>
      <left style="hair"/>
      <right style="hair"/>
      <top style="medium"/>
      <bottom style="hair"/>
    </border>
    <border>
      <left style="hair"/>
      <right>
        <color indexed="63"/>
      </right>
      <top>
        <color indexed="63"/>
      </top>
      <bottom>
        <color indexed="63"/>
      </bottom>
    </border>
    <border>
      <left style="hair"/>
      <right>
        <color indexed="63"/>
      </right>
      <top style="hair"/>
      <bottom style="medium"/>
    </border>
    <border>
      <left style="thin"/>
      <right style="hair"/>
      <top>
        <color indexed="63"/>
      </top>
      <bottom style="hair"/>
    </border>
    <border>
      <left style="thin"/>
      <right style="hair"/>
      <top style="hair"/>
      <bottom style="hair"/>
    </border>
    <border>
      <left style="thin"/>
      <right style="hair"/>
      <top style="hair"/>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color indexed="63"/>
      </left>
      <right style="medium"/>
      <top style="thin"/>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hair"/>
      <bottom style="thin"/>
    </border>
    <border>
      <left>
        <color indexed="63"/>
      </left>
      <right style="medium"/>
      <top style="thin"/>
      <bottom>
        <color indexed="63"/>
      </bottom>
    </border>
    <border>
      <left>
        <color indexed="63"/>
      </left>
      <right>
        <color indexed="63"/>
      </right>
      <top style="thin"/>
      <bottom style="hair"/>
    </border>
    <border>
      <left>
        <color indexed="63"/>
      </left>
      <right>
        <color indexed="63"/>
      </right>
      <top style="hair"/>
      <bottom style="hair"/>
    </border>
    <border>
      <left style="medium"/>
      <right>
        <color indexed="63"/>
      </right>
      <top style="hair"/>
      <bottom style="hair"/>
    </border>
    <border>
      <left>
        <color indexed="63"/>
      </left>
      <right>
        <color indexed="63"/>
      </right>
      <top>
        <color indexed="63"/>
      </top>
      <bottom style="hair"/>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8" fillId="24" borderId="0" applyNumberFormat="0" applyBorder="0" applyAlignment="0" applyProtection="0"/>
    <xf numFmtId="0" fontId="1" fillId="0" borderId="0">
      <alignment/>
      <protection/>
    </xf>
    <xf numFmtId="0" fontId="0" fillId="25" borderId="8" applyNumberFormat="0" applyFont="0" applyAlignment="0" applyProtection="0"/>
    <xf numFmtId="0" fontId="7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516">
    <xf numFmtId="0" fontId="0" fillId="0" borderId="0" xfId="0" applyAlignment="1">
      <alignment/>
    </xf>
    <xf numFmtId="0" fontId="1" fillId="33" borderId="0" xfId="49" applyFill="1">
      <alignment/>
      <protection/>
    </xf>
    <xf numFmtId="0" fontId="1" fillId="0" borderId="0" xfId="49">
      <alignment/>
      <protection/>
    </xf>
    <xf numFmtId="0" fontId="1" fillId="33" borderId="0" xfId="49" applyFont="1" applyFill="1" applyAlignment="1">
      <alignment horizontal="center"/>
      <protection/>
    </xf>
    <xf numFmtId="1" fontId="1" fillId="33" borderId="0" xfId="49" applyNumberFormat="1" applyFont="1" applyFill="1" applyBorder="1" applyAlignment="1">
      <alignment horizontal="center"/>
      <protection/>
    </xf>
    <xf numFmtId="0" fontId="4" fillId="33" borderId="10" xfId="49" applyFont="1" applyFill="1" applyBorder="1" applyAlignment="1">
      <alignment horizontal="center"/>
      <protection/>
    </xf>
    <xf numFmtId="0" fontId="4" fillId="33" borderId="11" xfId="49" applyFont="1" applyFill="1" applyBorder="1" applyAlignment="1">
      <alignment horizontal="center"/>
      <protection/>
    </xf>
    <xf numFmtId="0" fontId="1" fillId="33" borderId="0" xfId="49" applyFill="1" applyBorder="1">
      <alignment/>
      <protection/>
    </xf>
    <xf numFmtId="0" fontId="1" fillId="0" borderId="0" xfId="49" applyBorder="1">
      <alignment/>
      <protection/>
    </xf>
    <xf numFmtId="4" fontId="5" fillId="34" borderId="0" xfId="56" applyNumberFormat="1" applyFont="1" applyFill="1" applyBorder="1" applyAlignment="1">
      <alignment horizontal="center" vertical="center" wrapText="1"/>
    </xf>
    <xf numFmtId="2" fontId="1" fillId="35" borderId="0" xfId="49" applyNumberFormat="1" applyFont="1" applyFill="1" applyBorder="1" applyAlignment="1" applyProtection="1">
      <alignment horizontal="center"/>
      <protection locked="0"/>
    </xf>
    <xf numFmtId="4" fontId="1" fillId="0" borderId="12" xfId="49" applyNumberFormat="1" applyBorder="1" applyAlignment="1">
      <alignment horizontal="center"/>
      <protection/>
    </xf>
    <xf numFmtId="4" fontId="5" fillId="34" borderId="12" xfId="56" applyNumberFormat="1" applyFont="1" applyFill="1" applyBorder="1" applyAlignment="1">
      <alignment horizontal="center" vertical="center" wrapText="1"/>
    </xf>
    <xf numFmtId="4" fontId="1" fillId="33" borderId="12" xfId="49" applyNumberFormat="1" applyFill="1" applyBorder="1" applyAlignment="1">
      <alignment horizontal="center"/>
      <protection/>
    </xf>
    <xf numFmtId="189" fontId="5" fillId="36" borderId="12" xfId="56" applyNumberFormat="1" applyFont="1" applyFill="1" applyBorder="1" applyAlignment="1">
      <alignment horizontal="left" vertical="center" wrapText="1"/>
    </xf>
    <xf numFmtId="0" fontId="1" fillId="0" borderId="0" xfId="49" applyProtection="1">
      <alignment/>
      <protection/>
    </xf>
    <xf numFmtId="0" fontId="1" fillId="0" borderId="0" xfId="49" applyBorder="1" applyProtection="1">
      <alignment/>
      <protection/>
    </xf>
    <xf numFmtId="3" fontId="10" fillId="0" borderId="0" xfId="49" applyNumberFormat="1" applyFont="1" applyProtection="1">
      <alignment/>
      <protection/>
    </xf>
    <xf numFmtId="189" fontId="5" fillId="36" borderId="0" xfId="56" applyNumberFormat="1" applyFont="1" applyFill="1" applyBorder="1" applyAlignment="1" applyProtection="1">
      <alignment horizontal="left" vertical="center" wrapText="1"/>
      <protection locked="0"/>
    </xf>
    <xf numFmtId="1" fontId="1" fillId="35" borderId="0" xfId="49" applyNumberFormat="1" applyFont="1" applyFill="1" applyBorder="1" applyAlignment="1" applyProtection="1">
      <alignment horizontal="center"/>
      <protection locked="0"/>
    </xf>
    <xf numFmtId="1" fontId="1" fillId="35" borderId="0" xfId="49" applyNumberFormat="1" applyFill="1" applyBorder="1" applyAlignment="1" applyProtection="1">
      <alignment horizontal="center"/>
      <protection locked="0"/>
    </xf>
    <xf numFmtId="4" fontId="6" fillId="0" borderId="13" xfId="56" applyNumberFormat="1" applyFont="1" applyFill="1" applyBorder="1" applyAlignment="1" applyProtection="1">
      <alignment horizontal="left" vertical="center" wrapText="1"/>
      <protection locked="0"/>
    </xf>
    <xf numFmtId="4" fontId="6" fillId="0" borderId="0" xfId="56" applyNumberFormat="1" applyFont="1" applyFill="1" applyBorder="1" applyAlignment="1" applyProtection="1">
      <alignment horizontal="left" vertical="center" wrapText="1"/>
      <protection locked="0"/>
    </xf>
    <xf numFmtId="1" fontId="1" fillId="0" borderId="0" xfId="49" applyNumberFormat="1" applyFont="1" applyFill="1" applyBorder="1" applyAlignment="1" applyProtection="1">
      <alignment horizontal="center"/>
      <protection locked="0"/>
    </xf>
    <xf numFmtId="4" fontId="6" fillId="0" borderId="13" xfId="56" applyNumberFormat="1" applyFont="1" applyFill="1" applyBorder="1" applyAlignment="1" applyProtection="1">
      <alignment horizontal="left" vertical="center" wrapText="1"/>
      <protection/>
    </xf>
    <xf numFmtId="2" fontId="1" fillId="37" borderId="14" xfId="49" applyNumberFormat="1" applyFont="1" applyFill="1" applyBorder="1" applyAlignment="1" applyProtection="1">
      <alignment horizontal="center"/>
      <protection locked="0"/>
    </xf>
    <xf numFmtId="0" fontId="14" fillId="33" borderId="15" xfId="49" applyFont="1" applyFill="1" applyBorder="1" applyAlignment="1">
      <alignment horizontal="center" vertical="center"/>
      <protection/>
    </xf>
    <xf numFmtId="0" fontId="21" fillId="33" borderId="16" xfId="49" applyFont="1" applyFill="1" applyBorder="1" applyAlignment="1">
      <alignment horizontal="left" vertical="center"/>
      <protection/>
    </xf>
    <xf numFmtId="0" fontId="20" fillId="33" borderId="17" xfId="49" applyFont="1" applyFill="1" applyBorder="1" applyAlignment="1">
      <alignment horizontal="center" vertical="center"/>
      <protection/>
    </xf>
    <xf numFmtId="0" fontId="19" fillId="0" borderId="18" xfId="49" applyFont="1" applyBorder="1" applyAlignment="1">
      <alignment horizontal="left"/>
      <protection/>
    </xf>
    <xf numFmtId="0" fontId="19" fillId="0" borderId="19" xfId="49" applyFont="1" applyBorder="1" applyAlignment="1">
      <alignment horizontal="left"/>
      <protection/>
    </xf>
    <xf numFmtId="0" fontId="21" fillId="33" borderId="20" xfId="49" applyFont="1" applyFill="1" applyBorder="1" applyAlignment="1">
      <alignment horizontal="left" vertical="center"/>
      <protection/>
    </xf>
    <xf numFmtId="0" fontId="20" fillId="33" borderId="21" xfId="49" applyFont="1" applyFill="1" applyBorder="1" applyAlignment="1">
      <alignment horizontal="center" vertical="center"/>
      <protection/>
    </xf>
    <xf numFmtId="0" fontId="21" fillId="33" borderId="22" xfId="49" applyFont="1" applyFill="1" applyBorder="1" applyAlignment="1">
      <alignment horizontal="left" vertical="center"/>
      <protection/>
    </xf>
    <xf numFmtId="0" fontId="19" fillId="0" borderId="23" xfId="49" applyFont="1" applyBorder="1" applyAlignment="1">
      <alignment horizontal="left"/>
      <protection/>
    </xf>
    <xf numFmtId="0" fontId="19" fillId="0" borderId="24" xfId="49" applyFont="1" applyBorder="1" applyAlignment="1">
      <alignment horizontal="left"/>
      <protection/>
    </xf>
    <xf numFmtId="0" fontId="20" fillId="33" borderId="21" xfId="49" applyFont="1" applyFill="1" applyBorder="1" applyAlignment="1">
      <alignment horizontal="left" vertical="center"/>
      <protection/>
    </xf>
    <xf numFmtId="0" fontId="20" fillId="33" borderId="25" xfId="49" applyFont="1" applyFill="1" applyBorder="1" applyAlignment="1">
      <alignment horizontal="center" vertical="center"/>
      <protection/>
    </xf>
    <xf numFmtId="0" fontId="17" fillId="33" borderId="26" xfId="49" applyFont="1" applyFill="1" applyBorder="1" applyAlignment="1">
      <alignment horizontal="center"/>
      <protection/>
    </xf>
    <xf numFmtId="0" fontId="17" fillId="33" borderId="27" xfId="49" applyFont="1" applyFill="1" applyBorder="1" applyAlignment="1">
      <alignment horizontal="center"/>
      <protection/>
    </xf>
    <xf numFmtId="0" fontId="20" fillId="33" borderId="28" xfId="49" applyFont="1" applyFill="1" applyBorder="1" applyAlignment="1">
      <alignment horizontal="center" vertical="center"/>
      <protection/>
    </xf>
    <xf numFmtId="0" fontId="17" fillId="33" borderId="28" xfId="49" applyFont="1" applyFill="1" applyBorder="1" applyAlignment="1">
      <alignment horizontal="center"/>
      <protection/>
    </xf>
    <xf numFmtId="0" fontId="17" fillId="33" borderId="22" xfId="49" applyFont="1" applyFill="1" applyBorder="1" applyAlignment="1">
      <alignment horizontal="center"/>
      <protection/>
    </xf>
    <xf numFmtId="0" fontId="19" fillId="0" borderId="29" xfId="49" applyFont="1" applyBorder="1" applyAlignment="1">
      <alignment horizontal="left"/>
      <protection/>
    </xf>
    <xf numFmtId="0" fontId="19" fillId="0" borderId="30" xfId="49" applyFont="1" applyBorder="1" applyAlignment="1">
      <alignment horizontal="left"/>
      <protection/>
    </xf>
    <xf numFmtId="0" fontId="21" fillId="33" borderId="31" xfId="49" applyFont="1" applyFill="1" applyBorder="1" applyAlignment="1">
      <alignment horizontal="center" vertical="center"/>
      <protection/>
    </xf>
    <xf numFmtId="0" fontId="21" fillId="33" borderId="10" xfId="49" applyFont="1" applyFill="1" applyBorder="1" applyAlignment="1">
      <alignment horizontal="center" vertical="center"/>
      <protection/>
    </xf>
    <xf numFmtId="0" fontId="21" fillId="33" borderId="11" xfId="49" applyFont="1" applyFill="1" applyBorder="1" applyAlignment="1">
      <alignment horizontal="center" vertical="center"/>
      <protection/>
    </xf>
    <xf numFmtId="0" fontId="18" fillId="33" borderId="32" xfId="49" applyFont="1" applyFill="1" applyBorder="1" applyAlignment="1">
      <alignment horizontal="center"/>
      <protection/>
    </xf>
    <xf numFmtId="0" fontId="21" fillId="33" borderId="22" xfId="49" applyFont="1" applyFill="1" applyBorder="1" applyAlignment="1">
      <alignment horizontal="center"/>
      <protection/>
    </xf>
    <xf numFmtId="0" fontId="21" fillId="33" borderId="22" xfId="49" applyFont="1" applyFill="1" applyBorder="1" applyAlignment="1">
      <alignment horizontal="center" vertical="center"/>
      <protection/>
    </xf>
    <xf numFmtId="0" fontId="21" fillId="33" borderId="13" xfId="49" applyFont="1" applyFill="1" applyBorder="1" applyAlignment="1">
      <alignment horizontal="center" vertical="center"/>
      <protection/>
    </xf>
    <xf numFmtId="0" fontId="21" fillId="33" borderId="0" xfId="49" applyFont="1" applyFill="1" applyBorder="1" applyAlignment="1">
      <alignment horizontal="center" vertical="center"/>
      <protection/>
    </xf>
    <xf numFmtId="0" fontId="21" fillId="33" borderId="12" xfId="49" applyFont="1" applyFill="1" applyBorder="1" applyAlignment="1">
      <alignment horizontal="center" vertical="center"/>
      <protection/>
    </xf>
    <xf numFmtId="0" fontId="17" fillId="33" borderId="22" xfId="49" applyFont="1" applyFill="1" applyBorder="1" applyAlignment="1">
      <alignment horizontal="center" vertical="center" shrinkToFit="1"/>
      <protection/>
    </xf>
    <xf numFmtId="0" fontId="15" fillId="33" borderId="33" xfId="49" applyFont="1" applyFill="1" applyBorder="1" applyAlignment="1">
      <alignment horizontal="left" indent="1"/>
      <protection/>
    </xf>
    <xf numFmtId="0" fontId="15" fillId="33" borderId="34" xfId="49" applyFont="1" applyFill="1" applyBorder="1" applyAlignment="1">
      <alignment horizontal="left" indent="1"/>
      <protection/>
    </xf>
    <xf numFmtId="0" fontId="15" fillId="33" borderId="35" xfId="49" applyFont="1" applyFill="1" applyBorder="1" applyAlignment="1">
      <alignment horizontal="center"/>
      <protection/>
    </xf>
    <xf numFmtId="0" fontId="21" fillId="33" borderId="34" xfId="49" applyFont="1" applyFill="1" applyBorder="1" applyAlignment="1">
      <alignment horizontal="center" vertical="center"/>
      <protection/>
    </xf>
    <xf numFmtId="0" fontId="21" fillId="33" borderId="35" xfId="49" applyFont="1" applyFill="1" applyBorder="1" applyAlignment="1">
      <alignment horizontal="center" vertical="center"/>
      <protection/>
    </xf>
    <xf numFmtId="0" fontId="25" fillId="33" borderId="13" xfId="49" applyFont="1" applyFill="1" applyBorder="1" applyAlignment="1">
      <alignment horizontal="left" indent="1"/>
      <protection/>
    </xf>
    <xf numFmtId="0" fontId="15" fillId="33" borderId="0" xfId="49" applyFont="1" applyFill="1" applyBorder="1" applyAlignment="1">
      <alignment horizontal="left" indent="1"/>
      <protection/>
    </xf>
    <xf numFmtId="0" fontId="15" fillId="33" borderId="10" xfId="49" applyFont="1" applyFill="1" applyBorder="1" applyAlignment="1">
      <alignment horizontal="left" indent="1"/>
      <protection/>
    </xf>
    <xf numFmtId="0" fontId="15" fillId="33" borderId="0" xfId="49" applyFont="1" applyFill="1" applyBorder="1" applyAlignment="1">
      <alignment horizontal="center"/>
      <protection/>
    </xf>
    <xf numFmtId="0" fontId="15" fillId="33" borderId="10" xfId="49" applyFont="1" applyFill="1" applyBorder="1">
      <alignment/>
      <protection/>
    </xf>
    <xf numFmtId="0" fontId="15" fillId="33" borderId="10" xfId="49" applyFont="1" applyFill="1" applyBorder="1" applyAlignment="1">
      <alignment horizontal="center"/>
      <protection/>
    </xf>
    <xf numFmtId="0" fontId="15" fillId="33" borderId="11" xfId="49" applyFont="1" applyFill="1" applyBorder="1" applyAlignment="1">
      <alignment horizontal="center"/>
      <protection/>
    </xf>
    <xf numFmtId="0" fontId="15" fillId="33" borderId="13" xfId="49" applyFont="1" applyFill="1" applyBorder="1" applyAlignment="1">
      <alignment horizontal="left" indent="1"/>
      <protection/>
    </xf>
    <xf numFmtId="0" fontId="15" fillId="33" borderId="0" xfId="49" applyFont="1" applyFill="1" applyBorder="1">
      <alignment/>
      <protection/>
    </xf>
    <xf numFmtId="0" fontId="15" fillId="33" borderId="12" xfId="49" applyFont="1" applyFill="1" applyBorder="1" applyAlignment="1">
      <alignment horizontal="center"/>
      <protection/>
    </xf>
    <xf numFmtId="0" fontId="26" fillId="33" borderId="0" xfId="49" applyFont="1" applyFill="1" applyBorder="1" applyAlignment="1">
      <alignment horizontal="center"/>
      <protection/>
    </xf>
    <xf numFmtId="0" fontId="26" fillId="33" borderId="12" xfId="49" applyFont="1" applyFill="1" applyBorder="1" applyAlignment="1">
      <alignment horizontal="center"/>
      <protection/>
    </xf>
    <xf numFmtId="0" fontId="15" fillId="33" borderId="12" xfId="49" applyFont="1" applyFill="1" applyBorder="1" applyAlignment="1">
      <alignment horizontal="left" indent="1"/>
      <protection/>
    </xf>
    <xf numFmtId="0" fontId="26" fillId="33" borderId="0" xfId="49" applyFont="1" applyFill="1" applyBorder="1" applyAlignment="1">
      <alignment horizontal="left" indent="1"/>
      <protection/>
    </xf>
    <xf numFmtId="0" fontId="26" fillId="33" borderId="12" xfId="49" applyFont="1" applyFill="1" applyBorder="1" applyAlignment="1">
      <alignment horizontal="left" indent="1"/>
      <protection/>
    </xf>
    <xf numFmtId="0" fontId="15" fillId="33" borderId="0" xfId="49" applyFont="1" applyFill="1" applyBorder="1">
      <alignment/>
      <protection/>
    </xf>
    <xf numFmtId="0" fontId="15" fillId="33" borderId="33" xfId="49" applyFont="1" applyFill="1" applyBorder="1">
      <alignment/>
      <protection/>
    </xf>
    <xf numFmtId="0" fontId="15" fillId="33" borderId="34" xfId="49" applyFont="1" applyFill="1" applyBorder="1">
      <alignment/>
      <protection/>
    </xf>
    <xf numFmtId="0" fontId="1" fillId="33" borderId="34" xfId="49" applyFill="1" applyBorder="1">
      <alignment/>
      <protection/>
    </xf>
    <xf numFmtId="0" fontId="15" fillId="33" borderId="35" xfId="49" applyFont="1" applyFill="1" applyBorder="1" applyAlignment="1">
      <alignment horizontal="left" indent="1"/>
      <protection/>
    </xf>
    <xf numFmtId="4" fontId="1" fillId="0" borderId="0" xfId="49" applyNumberFormat="1" applyBorder="1" applyAlignment="1">
      <alignment horizontal="center"/>
      <protection/>
    </xf>
    <xf numFmtId="188" fontId="1" fillId="0" borderId="0" xfId="49" applyNumberFormat="1" applyBorder="1" applyAlignment="1">
      <alignment horizontal="center"/>
      <protection/>
    </xf>
    <xf numFmtId="0" fontId="1" fillId="0" borderId="0" xfId="49" applyAlignment="1">
      <alignment horizontal="center"/>
      <protection/>
    </xf>
    <xf numFmtId="0" fontId="28" fillId="0" borderId="0" xfId="49" applyFont="1" applyBorder="1">
      <alignment/>
      <protection/>
    </xf>
    <xf numFmtId="0" fontId="29" fillId="0" borderId="0" xfId="49" applyFont="1" applyAlignment="1">
      <alignment horizontal="center"/>
      <protection/>
    </xf>
    <xf numFmtId="189" fontId="5" fillId="34" borderId="31" xfId="56" applyNumberFormat="1" applyFont="1" applyFill="1" applyBorder="1" applyAlignment="1">
      <alignment horizontal="center" vertical="center" wrapText="1"/>
    </xf>
    <xf numFmtId="4" fontId="5" fillId="34" borderId="10" xfId="56" applyNumberFormat="1" applyFont="1" applyFill="1" applyBorder="1" applyAlignment="1">
      <alignment horizontal="center" vertical="center" wrapText="1"/>
    </xf>
    <xf numFmtId="188" fontId="5" fillId="34" borderId="10" xfId="56" applyNumberFormat="1" applyFont="1" applyFill="1" applyBorder="1" applyAlignment="1">
      <alignment horizontal="center" vertical="center" wrapText="1"/>
    </xf>
    <xf numFmtId="4" fontId="5" fillId="34" borderId="11" xfId="56" applyNumberFormat="1" applyFont="1" applyFill="1" applyBorder="1" applyAlignment="1">
      <alignment horizontal="center" vertical="center" wrapText="1"/>
    </xf>
    <xf numFmtId="49" fontId="30" fillId="38" borderId="13" xfId="49" applyNumberFormat="1" applyFont="1" applyFill="1" applyBorder="1" applyAlignment="1">
      <alignment vertical="center" wrapText="1"/>
      <protection/>
    </xf>
    <xf numFmtId="4" fontId="30" fillId="38" borderId="0" xfId="49" applyNumberFormat="1" applyFont="1" applyFill="1" applyBorder="1" applyAlignment="1">
      <alignment horizontal="center" vertical="center" wrapText="1"/>
      <protection/>
    </xf>
    <xf numFmtId="188" fontId="30" fillId="38" borderId="0" xfId="49" applyNumberFormat="1" applyFont="1" applyFill="1" applyBorder="1" applyAlignment="1">
      <alignment horizontal="center" vertical="center" wrapText="1"/>
      <protection/>
    </xf>
    <xf numFmtId="4" fontId="30" fillId="38" borderId="12" xfId="49" applyNumberFormat="1" applyFont="1" applyFill="1" applyBorder="1" applyAlignment="1">
      <alignment horizontal="center" vertical="center" wrapText="1"/>
      <protection/>
    </xf>
    <xf numFmtId="0" fontId="15" fillId="0" borderId="0" xfId="49" applyFont="1">
      <alignment/>
      <protection/>
    </xf>
    <xf numFmtId="0" fontId="1" fillId="0" borderId="36" xfId="49" applyBorder="1">
      <alignment/>
      <protection/>
    </xf>
    <xf numFmtId="4" fontId="1" fillId="0" borderId="37" xfId="49" applyNumberFormat="1" applyBorder="1" applyAlignment="1">
      <alignment horizontal="center"/>
      <protection/>
    </xf>
    <xf numFmtId="3" fontId="1" fillId="35" borderId="37" xfId="49" applyNumberFormat="1" applyFill="1" applyBorder="1" applyAlignment="1" applyProtection="1">
      <alignment horizontal="center"/>
      <protection locked="0"/>
    </xf>
    <xf numFmtId="4" fontId="1" fillId="0" borderId="38" xfId="49" applyNumberFormat="1" applyBorder="1" applyAlignment="1">
      <alignment horizontal="center"/>
      <protection/>
    </xf>
    <xf numFmtId="0" fontId="1" fillId="0" borderId="39" xfId="49" applyBorder="1">
      <alignment/>
      <protection/>
    </xf>
    <xf numFmtId="4" fontId="1" fillId="0" borderId="40" xfId="49" applyNumberFormat="1" applyBorder="1" applyAlignment="1">
      <alignment horizontal="center"/>
      <protection/>
    </xf>
    <xf numFmtId="4" fontId="1" fillId="0" borderId="41" xfId="49" applyNumberFormat="1" applyBorder="1" applyAlignment="1">
      <alignment horizontal="center"/>
      <protection/>
    </xf>
    <xf numFmtId="4" fontId="1" fillId="33" borderId="37" xfId="49" applyNumberFormat="1" applyFill="1" applyBorder="1" applyAlignment="1">
      <alignment horizontal="center"/>
      <protection/>
    </xf>
    <xf numFmtId="4" fontId="1" fillId="0" borderId="42" xfId="49" applyNumberFormat="1" applyBorder="1" applyAlignment="1">
      <alignment horizontal="center"/>
      <protection/>
    </xf>
    <xf numFmtId="0" fontId="1" fillId="0" borderId="43" xfId="49" applyBorder="1">
      <alignment/>
      <protection/>
    </xf>
    <xf numFmtId="4" fontId="1" fillId="0" borderId="44" xfId="49" applyNumberFormat="1" applyBorder="1" applyAlignment="1">
      <alignment horizontal="center"/>
      <protection/>
    </xf>
    <xf numFmtId="0" fontId="1" fillId="0" borderId="36" xfId="49" applyBorder="1" applyProtection="1">
      <alignment/>
      <protection/>
    </xf>
    <xf numFmtId="4" fontId="1" fillId="0" borderId="37" xfId="49" applyNumberFormat="1" applyBorder="1" applyAlignment="1" applyProtection="1">
      <alignment horizontal="center"/>
      <protection/>
    </xf>
    <xf numFmtId="4" fontId="1" fillId="0" borderId="41" xfId="49" applyNumberFormat="1" applyBorder="1" applyAlignment="1" applyProtection="1">
      <alignment horizontal="center"/>
      <protection/>
    </xf>
    <xf numFmtId="4" fontId="1" fillId="0" borderId="45" xfId="49" applyNumberFormat="1" applyBorder="1" applyAlignment="1">
      <alignment horizontal="center"/>
      <protection/>
    </xf>
    <xf numFmtId="0" fontId="31" fillId="0" borderId="31" xfId="49" applyFont="1" applyFill="1" applyBorder="1">
      <alignment/>
      <protection/>
    </xf>
    <xf numFmtId="4" fontId="1" fillId="0" borderId="46" xfId="49" applyNumberFormat="1" applyBorder="1" applyAlignment="1">
      <alignment horizontal="center"/>
      <protection/>
    </xf>
    <xf numFmtId="0" fontId="1" fillId="0" borderId="10" xfId="49" applyBorder="1" applyAlignment="1">
      <alignment horizontal="center"/>
      <protection/>
    </xf>
    <xf numFmtId="171" fontId="32" fillId="0" borderId="11" xfId="56" applyFont="1" applyBorder="1" applyAlignment="1">
      <alignment horizontal="center"/>
    </xf>
    <xf numFmtId="49" fontId="5" fillId="38" borderId="13" xfId="49" applyNumberFormat="1" applyFont="1" applyFill="1" applyBorder="1">
      <alignment/>
      <protection/>
    </xf>
    <xf numFmtId="4" fontId="5" fillId="38" borderId="0" xfId="49" applyNumberFormat="1" applyFont="1" applyFill="1" applyBorder="1" applyAlignment="1">
      <alignment horizontal="center"/>
      <protection/>
    </xf>
    <xf numFmtId="4" fontId="5" fillId="38" borderId="12" xfId="49" applyNumberFormat="1" applyFont="1" applyFill="1" applyBorder="1" applyAlignment="1">
      <alignment horizontal="center"/>
      <protection/>
    </xf>
    <xf numFmtId="3" fontId="1" fillId="35" borderId="40" xfId="49" applyNumberFormat="1" applyFill="1" applyBorder="1" applyAlignment="1" applyProtection="1">
      <alignment horizontal="center"/>
      <protection locked="0"/>
    </xf>
    <xf numFmtId="0" fontId="1" fillId="0" borderId="47" xfId="49" applyBorder="1">
      <alignment/>
      <protection/>
    </xf>
    <xf numFmtId="4" fontId="1" fillId="0" borderId="48" xfId="49" applyNumberFormat="1" applyBorder="1" applyAlignment="1">
      <alignment horizontal="center"/>
      <protection/>
    </xf>
    <xf numFmtId="0" fontId="31" fillId="0" borderId="32" xfId="49" applyFont="1" applyFill="1" applyBorder="1">
      <alignment/>
      <protection/>
    </xf>
    <xf numFmtId="4" fontId="1" fillId="0" borderId="49" xfId="49" applyNumberFormat="1" applyBorder="1" applyAlignment="1">
      <alignment horizontal="center"/>
      <protection/>
    </xf>
    <xf numFmtId="0" fontId="1" fillId="0" borderId="49" xfId="49" applyBorder="1" applyAlignment="1">
      <alignment horizontal="center"/>
      <protection/>
    </xf>
    <xf numFmtId="4" fontId="10" fillId="0" borderId="49" xfId="49" applyNumberFormat="1" applyFont="1" applyBorder="1" applyAlignment="1" applyProtection="1">
      <alignment horizontal="center"/>
      <protection/>
    </xf>
    <xf numFmtId="190" fontId="33" fillId="0" borderId="15" xfId="49" applyNumberFormat="1" applyFont="1" applyBorder="1" applyAlignment="1">
      <alignment horizontal="center"/>
      <protection/>
    </xf>
    <xf numFmtId="171" fontId="32" fillId="0" borderId="15" xfId="56" applyFont="1" applyBorder="1" applyAlignment="1">
      <alignment horizontal="center"/>
    </xf>
    <xf numFmtId="0" fontId="1" fillId="0" borderId="0" xfId="49" applyBorder="1" applyAlignment="1">
      <alignment horizontal="center"/>
      <protection/>
    </xf>
    <xf numFmtId="189" fontId="5" fillId="34" borderId="31" xfId="56" applyNumberFormat="1" applyFont="1" applyFill="1" applyBorder="1" applyAlignment="1">
      <alignment horizontal="left"/>
    </xf>
    <xf numFmtId="4" fontId="5" fillId="34" borderId="10" xfId="56" applyNumberFormat="1" applyFont="1" applyFill="1" applyBorder="1" applyAlignment="1">
      <alignment horizontal="center" wrapText="1"/>
    </xf>
    <xf numFmtId="4" fontId="5" fillId="34" borderId="10" xfId="56" applyNumberFormat="1" applyFont="1" applyFill="1" applyBorder="1" applyAlignment="1">
      <alignment horizontal="center"/>
    </xf>
    <xf numFmtId="0" fontId="1" fillId="0" borderId="39" xfId="49" applyFill="1" applyBorder="1">
      <alignment/>
      <protection/>
    </xf>
    <xf numFmtId="0" fontId="1" fillId="0" borderId="40" xfId="49" applyBorder="1" applyAlignment="1">
      <alignment horizontal="center"/>
      <protection/>
    </xf>
    <xf numFmtId="4" fontId="1" fillId="0" borderId="37" xfId="49" applyNumberFormat="1" applyBorder="1" applyAlignment="1">
      <alignment horizontal="left" indent="3"/>
      <protection/>
    </xf>
    <xf numFmtId="0" fontId="9" fillId="0" borderId="40" xfId="49" applyFont="1" applyBorder="1" applyAlignment="1">
      <alignment horizontal="right"/>
      <protection/>
    </xf>
    <xf numFmtId="3" fontId="1" fillId="35" borderId="40" xfId="49" applyNumberFormat="1" applyFill="1" applyBorder="1" applyAlignment="1" applyProtection="1">
      <alignment horizontal="left" indent="2"/>
      <protection locked="0"/>
    </xf>
    <xf numFmtId="188" fontId="1" fillId="35" borderId="40" xfId="49" applyNumberFormat="1" applyFill="1" applyBorder="1" applyAlignment="1" applyProtection="1">
      <alignment horizontal="center"/>
      <protection locked="0"/>
    </xf>
    <xf numFmtId="0" fontId="1" fillId="0" borderId="36" xfId="49" applyBorder="1" applyAlignment="1">
      <alignment wrapText="1"/>
      <protection/>
    </xf>
    <xf numFmtId="4" fontId="34" fillId="33" borderId="37" xfId="49" applyNumberFormat="1" applyFont="1" applyFill="1" applyBorder="1" applyAlignment="1" applyProtection="1">
      <alignment horizontal="center" vertical="center" wrapText="1" shrinkToFit="1"/>
      <protection/>
    </xf>
    <xf numFmtId="218" fontId="34" fillId="33" borderId="50" xfId="49" applyNumberFormat="1" applyFont="1" applyFill="1" applyBorder="1" applyAlignment="1" applyProtection="1">
      <alignment horizontal="left" vertical="center"/>
      <protection/>
    </xf>
    <xf numFmtId="4" fontId="1" fillId="33" borderId="37" xfId="49" applyNumberFormat="1" applyFill="1" applyBorder="1" applyAlignment="1" applyProtection="1">
      <alignment horizontal="center" vertical="center" wrapText="1"/>
      <protection/>
    </xf>
    <xf numFmtId="4" fontId="1" fillId="0" borderId="12" xfId="49" applyNumberFormat="1" applyBorder="1" applyAlignment="1">
      <alignment horizontal="center" vertical="center" wrapText="1"/>
      <protection/>
    </xf>
    <xf numFmtId="0" fontId="1" fillId="0" borderId="51" xfId="49" applyBorder="1" applyAlignment="1">
      <alignment horizontal="left" indent="1"/>
      <protection/>
    </xf>
    <xf numFmtId="0" fontId="1" fillId="0" borderId="37" xfId="49" applyBorder="1" applyAlignment="1">
      <alignment horizontal="center"/>
      <protection/>
    </xf>
    <xf numFmtId="4" fontId="1" fillId="35" borderId="40" xfId="49" applyNumberFormat="1" applyFill="1" applyBorder="1" applyAlignment="1" applyProtection="1">
      <alignment horizontal="center"/>
      <protection locked="0"/>
    </xf>
    <xf numFmtId="198" fontId="1" fillId="0" borderId="37" xfId="49" applyNumberFormat="1" applyBorder="1" applyAlignment="1">
      <alignment horizontal="center"/>
      <protection/>
    </xf>
    <xf numFmtId="4" fontId="35" fillId="0" borderId="49" xfId="49" applyNumberFormat="1" applyFont="1" applyBorder="1" applyAlignment="1">
      <alignment horizontal="left"/>
      <protection/>
    </xf>
    <xf numFmtId="4" fontId="1" fillId="0" borderId="0" xfId="49" applyNumberFormat="1" applyAlignment="1">
      <alignment horizontal="center"/>
      <protection/>
    </xf>
    <xf numFmtId="0" fontId="4" fillId="0" borderId="0" xfId="49" applyFont="1" applyBorder="1">
      <alignment/>
      <protection/>
    </xf>
    <xf numFmtId="4" fontId="31" fillId="0" borderId="0" xfId="49" applyNumberFormat="1" applyFont="1" applyBorder="1" applyAlignment="1">
      <alignment horizontal="center"/>
      <protection/>
    </xf>
    <xf numFmtId="188" fontId="31" fillId="0" borderId="0" xfId="49" applyNumberFormat="1" applyFont="1" applyBorder="1" applyAlignment="1">
      <alignment horizontal="center"/>
      <protection/>
    </xf>
    <xf numFmtId="0" fontId="4" fillId="0" borderId="0" xfId="49" applyFont="1" applyAlignment="1">
      <alignment horizontal="center"/>
      <protection/>
    </xf>
    <xf numFmtId="0" fontId="1" fillId="0" borderId="39" xfId="49" applyBorder="1" applyProtection="1">
      <alignment/>
      <protection/>
    </xf>
    <xf numFmtId="198" fontId="1" fillId="0" borderId="40" xfId="49" applyNumberFormat="1" applyBorder="1" applyAlignment="1">
      <alignment horizontal="center"/>
      <protection/>
    </xf>
    <xf numFmtId="4" fontId="1" fillId="35" borderId="37" xfId="49" applyNumberFormat="1" applyFill="1" applyBorder="1" applyAlignment="1" applyProtection="1">
      <alignment horizontal="center"/>
      <protection locked="0"/>
    </xf>
    <xf numFmtId="0" fontId="1" fillId="0" borderId="52" xfId="49" applyBorder="1">
      <alignment/>
      <protection/>
    </xf>
    <xf numFmtId="4" fontId="1" fillId="0" borderId="53" xfId="49" applyNumberFormat="1" applyBorder="1" applyAlignment="1">
      <alignment horizontal="center"/>
      <protection/>
    </xf>
    <xf numFmtId="0" fontId="1" fillId="0" borderId="53" xfId="49" applyBorder="1" applyAlignment="1">
      <alignment horizontal="center"/>
      <protection/>
    </xf>
    <xf numFmtId="4" fontId="1" fillId="35" borderId="53" xfId="49" applyNumberFormat="1" applyFill="1" applyBorder="1" applyAlignment="1" applyProtection="1">
      <alignment horizontal="center"/>
      <protection locked="0"/>
    </xf>
    <xf numFmtId="4" fontId="1" fillId="35" borderId="40" xfId="49" applyNumberFormat="1" applyFont="1" applyFill="1" applyBorder="1" applyAlignment="1" applyProtection="1">
      <alignment horizontal="center"/>
      <protection locked="0"/>
    </xf>
    <xf numFmtId="0" fontId="9" fillId="0" borderId="0" xfId="49" applyFont="1" applyBorder="1" applyProtection="1">
      <alignment/>
      <protection locked="0"/>
    </xf>
    <xf numFmtId="0" fontId="1" fillId="33" borderId="0" xfId="49" applyFill="1" applyProtection="1">
      <alignment/>
      <protection/>
    </xf>
    <xf numFmtId="0" fontId="8" fillId="39" borderId="31" xfId="49" applyFont="1" applyFill="1" applyBorder="1" applyAlignment="1" applyProtection="1">
      <alignment horizontal="left" vertical="top"/>
      <protection/>
    </xf>
    <xf numFmtId="4" fontId="5" fillId="34" borderId="13" xfId="56" applyNumberFormat="1" applyFont="1" applyFill="1" applyBorder="1" applyAlignment="1" applyProtection="1">
      <alignment horizontal="left" vertical="center" wrapText="1"/>
      <protection/>
    </xf>
    <xf numFmtId="3" fontId="10" fillId="0" borderId="0" xfId="49" applyNumberFormat="1" applyFont="1" applyProtection="1">
      <alignment/>
      <protection locked="0"/>
    </xf>
    <xf numFmtId="2" fontId="1" fillId="35" borderId="14" xfId="49" applyNumberFormat="1" applyFont="1" applyFill="1" applyBorder="1" applyAlignment="1" applyProtection="1">
      <alignment horizontal="center"/>
      <protection locked="0"/>
    </xf>
    <xf numFmtId="0" fontId="1" fillId="0" borderId="43" xfId="49" applyFont="1" applyBorder="1" applyAlignment="1">
      <alignment horizontal="left"/>
      <protection/>
    </xf>
    <xf numFmtId="0" fontId="39" fillId="0" borderId="0" xfId="49" applyFont="1" applyBorder="1" applyAlignment="1" applyProtection="1">
      <alignment horizontal="left" vertical="top"/>
      <protection/>
    </xf>
    <xf numFmtId="0" fontId="38" fillId="0" borderId="31" xfId="49" applyFont="1" applyBorder="1" applyAlignment="1" applyProtection="1">
      <alignment horizontal="left" vertical="top"/>
      <protection/>
    </xf>
    <xf numFmtId="0" fontId="39" fillId="0" borderId="10" xfId="49" applyFont="1" applyBorder="1" applyAlignment="1" applyProtection="1">
      <alignment horizontal="left" vertical="top"/>
      <protection/>
    </xf>
    <xf numFmtId="0" fontId="39" fillId="0" borderId="12" xfId="49" applyFont="1" applyBorder="1" applyAlignment="1" applyProtection="1">
      <alignment horizontal="left" vertical="top"/>
      <protection/>
    </xf>
    <xf numFmtId="0" fontId="39" fillId="0" borderId="34" xfId="49" applyFont="1" applyBorder="1">
      <alignment/>
      <protection/>
    </xf>
    <xf numFmtId="0" fontId="39" fillId="0" borderId="35" xfId="49" applyFont="1" applyBorder="1">
      <alignment/>
      <protection/>
    </xf>
    <xf numFmtId="0" fontId="20" fillId="33" borderId="54" xfId="49" applyFont="1" applyFill="1" applyBorder="1" applyAlignment="1">
      <alignment horizontal="center" vertical="center"/>
      <protection/>
    </xf>
    <xf numFmtId="1" fontId="40" fillId="38" borderId="0" xfId="49" applyNumberFormat="1" applyFont="1" applyFill="1" applyBorder="1" applyAlignment="1" applyProtection="1">
      <alignment horizontal="left"/>
      <protection locked="0"/>
    </xf>
    <xf numFmtId="1" fontId="10" fillId="38" borderId="0" xfId="49" applyNumberFormat="1" applyFont="1" applyFill="1" applyBorder="1" applyAlignment="1" applyProtection="1">
      <alignment horizontal="center"/>
      <protection locked="0"/>
    </xf>
    <xf numFmtId="0" fontId="20" fillId="33" borderId="22" xfId="49" applyFont="1" applyFill="1" applyBorder="1" applyAlignment="1">
      <alignment horizontal="center" vertical="center"/>
      <protection/>
    </xf>
    <xf numFmtId="0" fontId="17" fillId="33" borderId="55" xfId="49" applyFont="1" applyFill="1" applyBorder="1" applyAlignment="1">
      <alignment horizontal="left"/>
      <protection/>
    </xf>
    <xf numFmtId="0" fontId="17" fillId="33" borderId="56" xfId="49" applyFont="1" applyFill="1" applyBorder="1" applyAlignment="1">
      <alignment horizontal="left"/>
      <protection/>
    </xf>
    <xf numFmtId="0" fontId="17" fillId="33" borderId="57" xfId="49" applyFont="1" applyFill="1" applyBorder="1" applyAlignment="1">
      <alignment horizontal="left"/>
      <protection/>
    </xf>
    <xf numFmtId="0" fontId="21" fillId="40" borderId="32" xfId="49" applyFont="1" applyFill="1" applyBorder="1" applyAlignment="1">
      <alignment horizontal="center" vertical="center"/>
      <protection/>
    </xf>
    <xf numFmtId="0" fontId="21" fillId="40" borderId="49" xfId="49" applyFont="1" applyFill="1" applyBorder="1" applyAlignment="1">
      <alignment horizontal="center" vertical="center"/>
      <protection/>
    </xf>
    <xf numFmtId="0" fontId="21" fillId="40" borderId="15" xfId="49" applyFont="1" applyFill="1" applyBorder="1" applyAlignment="1">
      <alignment horizontal="center" vertical="center"/>
      <protection/>
    </xf>
    <xf numFmtId="0" fontId="17" fillId="33" borderId="31" xfId="49" applyFont="1" applyFill="1" applyBorder="1" applyAlignment="1">
      <alignment horizontal="left" vertical="top" wrapText="1"/>
      <protection/>
    </xf>
    <xf numFmtId="0" fontId="17" fillId="33" borderId="10" xfId="49" applyFont="1" applyFill="1" applyBorder="1" applyAlignment="1">
      <alignment horizontal="left" vertical="top" wrapText="1"/>
      <protection/>
    </xf>
    <xf numFmtId="0" fontId="17" fillId="33" borderId="11" xfId="49" applyFont="1" applyFill="1" applyBorder="1" applyAlignment="1">
      <alignment horizontal="left" vertical="top" wrapText="1"/>
      <protection/>
    </xf>
    <xf numFmtId="0" fontId="17" fillId="33" borderId="13" xfId="49" applyFont="1" applyFill="1" applyBorder="1" applyAlignment="1">
      <alignment horizontal="left" vertical="top" wrapText="1"/>
      <protection/>
    </xf>
    <xf numFmtId="0" fontId="17" fillId="33" borderId="0" xfId="49" applyFont="1" applyFill="1" applyBorder="1" applyAlignment="1">
      <alignment horizontal="left" vertical="top" wrapText="1"/>
      <protection/>
    </xf>
    <xf numFmtId="0" fontId="17" fillId="33" borderId="12" xfId="49" applyFont="1" applyFill="1" applyBorder="1" applyAlignment="1">
      <alignment horizontal="left" vertical="top" wrapText="1"/>
      <protection/>
    </xf>
    <xf numFmtId="0" fontId="17" fillId="33" borderId="58" xfId="49" applyFont="1" applyFill="1" applyBorder="1" applyAlignment="1">
      <alignment horizontal="left"/>
      <protection/>
    </xf>
    <xf numFmtId="0" fontId="17" fillId="33" borderId="59" xfId="49" applyFont="1" applyFill="1" applyBorder="1" applyAlignment="1">
      <alignment horizontal="left"/>
      <protection/>
    </xf>
    <xf numFmtId="0" fontId="17" fillId="33" borderId="60" xfId="49" applyFont="1" applyFill="1" applyBorder="1" applyAlignment="1">
      <alignment horizontal="left"/>
      <protection/>
    </xf>
    <xf numFmtId="0" fontId="21" fillId="33" borderId="55" xfId="49" applyFont="1" applyFill="1" applyBorder="1" applyAlignment="1">
      <alignment horizontal="left" vertical="top"/>
      <protection/>
    </xf>
    <xf numFmtId="0" fontId="21" fillId="33" borderId="55" xfId="49" applyFont="1" applyFill="1" applyBorder="1" applyAlignment="1">
      <alignment vertical="top"/>
      <protection/>
    </xf>
    <xf numFmtId="0" fontId="17" fillId="33" borderId="21" xfId="49" applyFont="1" applyFill="1" applyBorder="1" applyAlignment="1">
      <alignment horizontal="left"/>
      <protection/>
    </xf>
    <xf numFmtId="0" fontId="17" fillId="33" borderId="61" xfId="49" applyFont="1" applyFill="1" applyBorder="1" applyAlignment="1">
      <alignment horizontal="left" vertical="top" wrapText="1"/>
      <protection/>
    </xf>
    <xf numFmtId="0" fontId="17" fillId="33" borderId="54" xfId="49" applyFont="1" applyFill="1" applyBorder="1" applyAlignment="1">
      <alignment horizontal="left"/>
      <protection/>
    </xf>
    <xf numFmtId="0" fontId="17" fillId="33" borderId="62" xfId="49" applyFont="1" applyFill="1" applyBorder="1" applyAlignment="1">
      <alignment horizontal="left"/>
      <protection/>
    </xf>
    <xf numFmtId="0" fontId="17" fillId="33" borderId="63" xfId="49" applyFont="1" applyFill="1" applyBorder="1" applyAlignment="1">
      <alignment horizontal="left"/>
      <protection/>
    </xf>
    <xf numFmtId="0" fontId="17" fillId="33" borderId="64" xfId="49" applyFont="1" applyFill="1" applyBorder="1" applyAlignment="1">
      <alignment horizontal="left"/>
      <protection/>
    </xf>
    <xf numFmtId="0" fontId="10" fillId="33" borderId="0" xfId="49" applyFont="1" applyFill="1">
      <alignment/>
      <protection/>
    </xf>
    <xf numFmtId="0" fontId="1" fillId="33" borderId="0" xfId="49" applyFont="1" applyFill="1">
      <alignment/>
      <protection/>
    </xf>
    <xf numFmtId="0" fontId="1" fillId="0" borderId="0" xfId="49" applyFont="1">
      <alignment/>
      <protection/>
    </xf>
    <xf numFmtId="4" fontId="6" fillId="41" borderId="13" xfId="56" applyNumberFormat="1" applyFont="1" applyFill="1" applyBorder="1" applyAlignment="1" applyProtection="1">
      <alignment horizontal="left" vertical="center" wrapText="1"/>
      <protection locked="0"/>
    </xf>
    <xf numFmtId="0" fontId="43" fillId="0" borderId="13" xfId="49" applyFont="1" applyBorder="1" applyAlignment="1" applyProtection="1">
      <alignment/>
      <protection/>
    </xf>
    <xf numFmtId="0" fontId="44" fillId="0" borderId="0" xfId="49" applyFont="1" applyBorder="1" applyAlignment="1" applyProtection="1">
      <alignment horizontal="left" vertical="top"/>
      <protection/>
    </xf>
    <xf numFmtId="0" fontId="44" fillId="0" borderId="12" xfId="49" applyFont="1" applyBorder="1" applyAlignment="1" applyProtection="1">
      <alignment horizontal="left" vertical="top"/>
      <protection/>
    </xf>
    <xf numFmtId="0" fontId="45" fillId="0" borderId="13" xfId="49" applyFont="1" applyBorder="1" applyAlignment="1" applyProtection="1">
      <alignment horizontal="left" vertical="top"/>
      <protection/>
    </xf>
    <xf numFmtId="0" fontId="45" fillId="0" borderId="0" xfId="49" applyFont="1" applyBorder="1" applyAlignment="1" applyProtection="1">
      <alignment horizontal="left" vertical="top"/>
      <protection/>
    </xf>
    <xf numFmtId="0" fontId="45" fillId="0" borderId="12" xfId="49" applyFont="1" applyBorder="1" applyAlignment="1" applyProtection="1">
      <alignment horizontal="left" vertical="top"/>
      <protection/>
    </xf>
    <xf numFmtId="0" fontId="46" fillId="0" borderId="13" xfId="49" applyFont="1" applyBorder="1" applyAlignment="1" applyProtection="1">
      <alignment/>
      <protection/>
    </xf>
    <xf numFmtId="0" fontId="46" fillId="0" borderId="13" xfId="49" applyFont="1" applyBorder="1" applyAlignment="1" applyProtection="1">
      <alignment horizontal="left" vertical="top"/>
      <protection/>
    </xf>
    <xf numFmtId="0" fontId="46" fillId="0" borderId="13" xfId="49" applyFont="1" applyFill="1" applyBorder="1" applyAlignment="1" applyProtection="1">
      <alignment horizontal="left" vertical="top"/>
      <protection/>
    </xf>
    <xf numFmtId="0" fontId="46" fillId="0" borderId="0" xfId="49" applyFont="1" applyBorder="1" applyAlignment="1" applyProtection="1">
      <alignment horizontal="left" vertical="top"/>
      <protection/>
    </xf>
    <xf numFmtId="0" fontId="46" fillId="0" borderId="12" xfId="49" applyFont="1" applyBorder="1" applyAlignment="1" applyProtection="1">
      <alignment horizontal="left" vertical="top"/>
      <protection/>
    </xf>
    <xf numFmtId="0" fontId="42" fillId="0" borderId="0" xfId="49" applyFont="1" applyBorder="1" applyAlignment="1" applyProtection="1">
      <alignment horizontal="left" vertical="top"/>
      <protection/>
    </xf>
    <xf numFmtId="0" fontId="41" fillId="0" borderId="13" xfId="49" applyFont="1" applyBorder="1" applyAlignment="1" applyProtection="1">
      <alignment horizontal="left" vertical="top"/>
      <protection/>
    </xf>
    <xf numFmtId="0" fontId="41" fillId="0" borderId="13" xfId="49" applyFont="1" applyBorder="1" applyProtection="1">
      <alignment/>
      <protection/>
    </xf>
    <xf numFmtId="0" fontId="41" fillId="0" borderId="34" xfId="49" applyFont="1" applyBorder="1" applyProtection="1">
      <alignment/>
      <protection/>
    </xf>
    <xf numFmtId="4" fontId="6" fillId="33" borderId="13" xfId="56" applyNumberFormat="1" applyFont="1" applyFill="1" applyBorder="1" applyAlignment="1" applyProtection="1">
      <alignment horizontal="left" vertical="center" wrapText="1"/>
      <protection locked="0"/>
    </xf>
    <xf numFmtId="4" fontId="6" fillId="33" borderId="0" xfId="56" applyNumberFormat="1" applyFont="1" applyFill="1" applyBorder="1" applyAlignment="1" applyProtection="1">
      <alignment horizontal="left" vertical="center" wrapText="1"/>
      <protection locked="0"/>
    </xf>
    <xf numFmtId="1" fontId="1" fillId="33" borderId="0" xfId="49" applyNumberFormat="1" applyFont="1" applyFill="1" applyBorder="1" applyAlignment="1" applyProtection="1">
      <alignment horizontal="center"/>
      <protection locked="0"/>
    </xf>
    <xf numFmtId="3" fontId="1" fillId="36" borderId="0" xfId="49" applyNumberFormat="1" applyFont="1" applyFill="1" applyBorder="1" applyAlignment="1" applyProtection="1">
      <alignment horizontal="center"/>
      <protection locked="0"/>
    </xf>
    <xf numFmtId="189" fontId="1" fillId="33" borderId="0" xfId="49" applyNumberFormat="1" applyFill="1" applyBorder="1">
      <alignment/>
      <protection/>
    </xf>
    <xf numFmtId="189" fontId="5" fillId="0" borderId="0" xfId="56" applyNumberFormat="1" applyFont="1" applyFill="1" applyBorder="1" applyAlignment="1">
      <alignment horizontal="center" vertical="center" wrapText="1"/>
    </xf>
    <xf numFmtId="4" fontId="1" fillId="33" borderId="0" xfId="49" applyNumberFormat="1" applyFill="1" applyBorder="1" applyAlignment="1">
      <alignment horizontal="center"/>
      <protection/>
    </xf>
    <xf numFmtId="0" fontId="1" fillId="33" borderId="0" xfId="49" applyFont="1" applyFill="1" applyBorder="1" applyAlignment="1">
      <alignment horizontal="center"/>
      <protection/>
    </xf>
    <xf numFmtId="4" fontId="5" fillId="34" borderId="0" xfId="56" applyNumberFormat="1" applyFont="1" applyFill="1" applyBorder="1" applyAlignment="1" applyProtection="1">
      <alignment horizontal="center" vertical="center" wrapText="1"/>
      <protection locked="0"/>
    </xf>
    <xf numFmtId="2" fontId="1" fillId="0" borderId="0" xfId="49" applyNumberFormat="1" applyFill="1" applyBorder="1" applyAlignment="1" applyProtection="1">
      <alignment horizontal="center"/>
      <protection locked="0"/>
    </xf>
    <xf numFmtId="4" fontId="1" fillId="33" borderId="65" xfId="49" applyNumberFormat="1" applyFill="1" applyBorder="1" applyAlignment="1">
      <alignment horizontal="center"/>
      <protection/>
    </xf>
    <xf numFmtId="189" fontId="5" fillId="36" borderId="66" xfId="56" applyNumberFormat="1" applyFont="1" applyFill="1" applyBorder="1" applyAlignment="1">
      <alignment horizontal="center" vertical="center" wrapText="1"/>
    </xf>
    <xf numFmtId="4" fontId="1" fillId="36" borderId="66" xfId="49" applyNumberFormat="1" applyFill="1" applyBorder="1" applyAlignment="1">
      <alignment horizontal="center" vertical="center" wrapText="1"/>
      <protection/>
    </xf>
    <xf numFmtId="3" fontId="39" fillId="35" borderId="67" xfId="49" applyNumberFormat="1" applyFont="1" applyFill="1" applyBorder="1" applyAlignment="1" applyProtection="1">
      <alignment horizontal="center"/>
      <protection locked="0"/>
    </xf>
    <xf numFmtId="0" fontId="39" fillId="35" borderId="67" xfId="49" applyFont="1" applyFill="1" applyBorder="1" applyAlignment="1" applyProtection="1">
      <alignment horizontal="center"/>
      <protection locked="0"/>
    </xf>
    <xf numFmtId="4" fontId="1" fillId="0" borderId="0" xfId="49" applyNumberFormat="1" applyFont="1" applyFill="1" applyBorder="1" applyAlignment="1" applyProtection="1">
      <alignment horizontal="center"/>
      <protection/>
    </xf>
    <xf numFmtId="4" fontId="10" fillId="0" borderId="12" xfId="49" applyNumberFormat="1" applyFont="1" applyFill="1" applyBorder="1" applyAlignment="1" applyProtection="1">
      <alignment horizontal="center"/>
      <protection/>
    </xf>
    <xf numFmtId="4" fontId="10" fillId="0" borderId="0" xfId="49" applyNumberFormat="1" applyFont="1" applyFill="1" applyBorder="1" applyAlignment="1" applyProtection="1">
      <alignment horizontal="center"/>
      <protection/>
    </xf>
    <xf numFmtId="4" fontId="10" fillId="33" borderId="12" xfId="49" applyNumberFormat="1" applyFont="1" applyFill="1" applyBorder="1" applyAlignment="1" applyProtection="1">
      <alignment horizontal="center"/>
      <protection/>
    </xf>
    <xf numFmtId="4" fontId="1" fillId="0" borderId="12" xfId="49" applyNumberFormat="1" applyFill="1" applyBorder="1" applyAlignment="1" applyProtection="1">
      <alignment horizontal="center"/>
      <protection/>
    </xf>
    <xf numFmtId="4" fontId="1" fillId="0" borderId="40" xfId="49" applyNumberFormat="1" applyFont="1" applyBorder="1" applyAlignment="1">
      <alignment horizontal="center"/>
      <protection/>
    </xf>
    <xf numFmtId="4" fontId="1" fillId="0" borderId="37" xfId="49" applyNumberFormat="1" applyFont="1" applyBorder="1" applyAlignment="1">
      <alignment horizontal="center"/>
      <protection/>
    </xf>
    <xf numFmtId="4" fontId="1" fillId="0" borderId="42" xfId="49" applyNumberFormat="1" applyFont="1" applyBorder="1" applyAlignment="1">
      <alignment horizontal="center"/>
      <protection/>
    </xf>
    <xf numFmtId="4" fontId="1" fillId="0" borderId="37" xfId="49" applyNumberFormat="1" applyFont="1" applyBorder="1" applyAlignment="1" applyProtection="1">
      <alignment horizontal="center"/>
      <protection/>
    </xf>
    <xf numFmtId="3" fontId="1" fillId="38" borderId="40" xfId="49" applyNumberFormat="1" applyFill="1" applyBorder="1" applyAlignment="1" applyProtection="1">
      <alignment horizontal="center"/>
      <protection locked="0"/>
    </xf>
    <xf numFmtId="4" fontId="0" fillId="0" borderId="37" xfId="0" applyNumberFormat="1" applyBorder="1" applyAlignment="1">
      <alignment horizontal="center"/>
    </xf>
    <xf numFmtId="4" fontId="1" fillId="0" borderId="37" xfId="49" applyNumberFormat="1" applyFont="1" applyFill="1" applyBorder="1" applyAlignment="1">
      <alignment horizontal="center"/>
      <protection/>
    </xf>
    <xf numFmtId="4" fontId="1" fillId="0" borderId="68" xfId="49" applyNumberFormat="1" applyFont="1" applyBorder="1" applyAlignment="1">
      <alignment horizontal="center"/>
      <protection/>
    </xf>
    <xf numFmtId="4" fontId="1" fillId="0" borderId="69" xfId="49" applyNumberFormat="1" applyFont="1" applyFill="1" applyBorder="1" applyAlignment="1">
      <alignment horizontal="center"/>
      <protection/>
    </xf>
    <xf numFmtId="4" fontId="1" fillId="0" borderId="69" xfId="49" applyNumberFormat="1" applyFont="1" applyBorder="1" applyAlignment="1" applyProtection="1">
      <alignment horizontal="center"/>
      <protection/>
    </xf>
    <xf numFmtId="4" fontId="1" fillId="0" borderId="70" xfId="49" applyNumberFormat="1" applyBorder="1" applyAlignment="1">
      <alignment horizontal="center"/>
      <protection/>
    </xf>
    <xf numFmtId="4" fontId="1" fillId="0" borderId="70" xfId="49" applyNumberFormat="1" applyFill="1" applyBorder="1" applyAlignment="1">
      <alignment horizontal="center"/>
      <protection/>
    </xf>
    <xf numFmtId="3" fontId="1" fillId="0" borderId="71" xfId="49" applyNumberFormat="1" applyFill="1" applyBorder="1" applyAlignment="1" applyProtection="1">
      <alignment horizontal="center"/>
      <protection locked="0"/>
    </xf>
    <xf numFmtId="3" fontId="1" fillId="35" borderId="44" xfId="49" applyNumberFormat="1" applyFill="1" applyBorder="1" applyAlignment="1" applyProtection="1">
      <alignment horizontal="center"/>
      <protection locked="0"/>
    </xf>
    <xf numFmtId="3" fontId="1" fillId="35" borderId="72" xfId="49" applyNumberFormat="1" applyFill="1" applyBorder="1" applyAlignment="1" applyProtection="1">
      <alignment horizontal="center"/>
      <protection locked="0"/>
    </xf>
    <xf numFmtId="3" fontId="1" fillId="38" borderId="37" xfId="49" applyNumberFormat="1" applyFill="1" applyBorder="1" applyAlignment="1" applyProtection="1">
      <alignment horizontal="center"/>
      <protection locked="0"/>
    </xf>
    <xf numFmtId="0" fontId="0" fillId="0" borderId="36" xfId="0" applyFill="1" applyBorder="1" applyAlignment="1">
      <alignment/>
    </xf>
    <xf numFmtId="4" fontId="0" fillId="0" borderId="37" xfId="0" applyNumberFormat="1" applyFill="1" applyBorder="1" applyAlignment="1">
      <alignment horizontal="center"/>
    </xf>
    <xf numFmtId="4" fontId="0" fillId="0" borderId="69" xfId="0" applyNumberFormat="1" applyFill="1" applyBorder="1" applyAlignment="1">
      <alignment horizontal="center"/>
    </xf>
    <xf numFmtId="0" fontId="0" fillId="0" borderId="39" xfId="0" applyFill="1" applyBorder="1" applyAlignment="1">
      <alignment/>
    </xf>
    <xf numFmtId="4" fontId="0" fillId="0" borderId="40" xfId="0" applyNumberFormat="1" applyFill="1" applyBorder="1" applyAlignment="1">
      <alignment horizontal="center"/>
    </xf>
    <xf numFmtId="4" fontId="0" fillId="0" borderId="73" xfId="0" applyNumberFormat="1" applyFill="1" applyBorder="1" applyAlignment="1">
      <alignment horizontal="center"/>
    </xf>
    <xf numFmtId="0" fontId="0" fillId="0" borderId="36" xfId="0" applyBorder="1" applyAlignment="1" applyProtection="1">
      <alignment/>
      <protection/>
    </xf>
    <xf numFmtId="0" fontId="0" fillId="0" borderId="36" xfId="0" applyFill="1" applyBorder="1" applyAlignment="1">
      <alignment horizontal="left" vertical="center" shrinkToFit="1"/>
    </xf>
    <xf numFmtId="4" fontId="1" fillId="0" borderId="68" xfId="49" applyNumberFormat="1" applyBorder="1" applyAlignment="1">
      <alignment horizontal="center"/>
      <protection/>
    </xf>
    <xf numFmtId="4" fontId="1" fillId="0" borderId="69" xfId="49" applyNumberFormat="1" applyBorder="1" applyAlignment="1">
      <alignment horizontal="center"/>
      <protection/>
    </xf>
    <xf numFmtId="3" fontId="1" fillId="35" borderId="24" xfId="49" applyNumberFormat="1" applyFill="1" applyBorder="1" applyAlignment="1" applyProtection="1">
      <alignment horizontal="center"/>
      <protection locked="0"/>
    </xf>
    <xf numFmtId="4" fontId="1" fillId="33" borderId="69" xfId="49" applyNumberFormat="1" applyFill="1" applyBorder="1" applyAlignment="1">
      <alignment horizontal="center"/>
      <protection/>
    </xf>
    <xf numFmtId="4" fontId="1" fillId="0" borderId="69" xfId="49" applyNumberFormat="1" applyBorder="1" applyAlignment="1" applyProtection="1">
      <alignment horizontal="center"/>
      <protection/>
    </xf>
    <xf numFmtId="4" fontId="0" fillId="0" borderId="68" xfId="0" applyNumberFormat="1" applyFill="1" applyBorder="1" applyAlignment="1">
      <alignment horizontal="center"/>
    </xf>
    <xf numFmtId="4" fontId="1" fillId="0" borderId="74" xfId="49" applyNumberFormat="1" applyBorder="1" applyAlignment="1">
      <alignment horizontal="center"/>
      <protection/>
    </xf>
    <xf numFmtId="4" fontId="1" fillId="0" borderId="75" xfId="49" applyNumberFormat="1" applyBorder="1" applyAlignment="1">
      <alignment horizontal="center"/>
      <protection/>
    </xf>
    <xf numFmtId="4" fontId="1" fillId="0" borderId="76" xfId="49" applyNumberFormat="1" applyBorder="1" applyAlignment="1">
      <alignment horizontal="center"/>
      <protection/>
    </xf>
    <xf numFmtId="4" fontId="1" fillId="0" borderId="77" xfId="49" applyNumberFormat="1" applyBorder="1" applyAlignment="1">
      <alignment horizontal="center"/>
      <protection/>
    </xf>
    <xf numFmtId="2" fontId="1" fillId="0" borderId="78" xfId="49" applyNumberFormat="1" applyFill="1" applyBorder="1" applyAlignment="1">
      <alignment horizontal="center"/>
      <protection/>
    </xf>
    <xf numFmtId="2" fontId="1" fillId="0" borderId="79" xfId="49" applyNumberFormat="1" applyFill="1" applyBorder="1" applyAlignment="1">
      <alignment horizontal="center"/>
      <protection/>
    </xf>
    <xf numFmtId="2" fontId="1" fillId="0" borderId="80" xfId="49" applyNumberFormat="1" applyFill="1" applyBorder="1" applyAlignment="1">
      <alignment horizontal="center"/>
      <protection/>
    </xf>
    <xf numFmtId="4" fontId="1" fillId="35" borderId="40" xfId="49" applyNumberFormat="1" applyFont="1" applyFill="1" applyBorder="1" applyAlignment="1" applyProtection="1">
      <alignment horizontal="center"/>
      <protection locked="0"/>
    </xf>
    <xf numFmtId="0" fontId="82" fillId="33" borderId="0" xfId="49" applyFont="1" applyFill="1" applyProtection="1">
      <alignment/>
      <protection/>
    </xf>
    <xf numFmtId="0" fontId="82" fillId="33" borderId="0" xfId="49" applyFont="1" applyFill="1" applyAlignment="1" applyProtection="1">
      <alignment/>
      <protection/>
    </xf>
    <xf numFmtId="0" fontId="82" fillId="33" borderId="0" xfId="49" applyFont="1" applyFill="1">
      <alignment/>
      <protection/>
    </xf>
    <xf numFmtId="4" fontId="83" fillId="33" borderId="0" xfId="56" applyNumberFormat="1" applyFont="1" applyFill="1" applyBorder="1" applyAlignment="1" applyProtection="1">
      <alignment horizontal="left" vertical="center"/>
      <protection/>
    </xf>
    <xf numFmtId="4" fontId="83" fillId="33" borderId="0" xfId="56" applyNumberFormat="1" applyFont="1" applyFill="1" applyBorder="1" applyAlignment="1" applyProtection="1">
      <alignment horizontal="center" vertical="center"/>
      <protection/>
    </xf>
    <xf numFmtId="4" fontId="84" fillId="33" borderId="0" xfId="56" applyNumberFormat="1" applyFont="1" applyFill="1" applyBorder="1" applyAlignment="1" applyProtection="1">
      <alignment horizontal="left" vertical="center"/>
      <protection/>
    </xf>
    <xf numFmtId="197" fontId="84" fillId="33" borderId="0" xfId="56" applyNumberFormat="1" applyFont="1" applyFill="1" applyBorder="1" applyAlignment="1" applyProtection="1">
      <alignment/>
      <protection/>
    </xf>
    <xf numFmtId="197" fontId="84" fillId="33" borderId="0" xfId="56" applyNumberFormat="1" applyFont="1" applyFill="1" applyBorder="1" applyAlignment="1" applyProtection="1">
      <alignment/>
      <protection locked="0"/>
    </xf>
    <xf numFmtId="189" fontId="83" fillId="33" borderId="0" xfId="56" applyNumberFormat="1" applyFont="1" applyFill="1" applyBorder="1" applyAlignment="1" applyProtection="1">
      <alignment horizontal="left" vertical="center"/>
      <protection/>
    </xf>
    <xf numFmtId="189" fontId="83" fillId="33" borderId="0" xfId="56" applyNumberFormat="1" applyFont="1" applyFill="1" applyBorder="1" applyAlignment="1" applyProtection="1">
      <alignment horizontal="center" vertical="center"/>
      <protection/>
    </xf>
    <xf numFmtId="4" fontId="84" fillId="33" borderId="0" xfId="56" applyNumberFormat="1" applyFont="1" applyFill="1" applyBorder="1" applyAlignment="1" applyProtection="1">
      <alignment horizontal="center" vertical="center"/>
      <protection/>
    </xf>
    <xf numFmtId="2" fontId="1" fillId="35" borderId="0" xfId="49" applyNumberFormat="1" applyFont="1" applyFill="1" applyBorder="1" applyAlignment="1" applyProtection="1">
      <alignment horizontal="center"/>
      <protection locked="0"/>
    </xf>
    <xf numFmtId="0" fontId="23" fillId="33" borderId="58" xfId="49" applyFont="1" applyFill="1" applyBorder="1" applyAlignment="1">
      <alignment horizontal="center" vertical="top"/>
      <protection/>
    </xf>
    <xf numFmtId="0" fontId="23" fillId="33" borderId="60" xfId="49" applyFont="1" applyFill="1" applyBorder="1" applyAlignment="1">
      <alignment horizontal="center" vertical="top"/>
      <protection/>
    </xf>
    <xf numFmtId="0" fontId="23" fillId="33" borderId="28" xfId="49" applyFont="1" applyFill="1" applyBorder="1" applyAlignment="1">
      <alignment horizontal="center"/>
      <protection/>
    </xf>
    <xf numFmtId="0" fontId="1" fillId="0" borderId="81" xfId="49" applyBorder="1">
      <alignment/>
      <protection/>
    </xf>
    <xf numFmtId="0" fontId="21" fillId="33" borderId="0" xfId="49" applyFont="1" applyFill="1" applyBorder="1" applyAlignment="1">
      <alignment horizontal="center" vertical="center"/>
      <protection/>
    </xf>
    <xf numFmtId="0" fontId="23" fillId="33" borderId="55" xfId="49" applyFont="1" applyFill="1" applyBorder="1" applyAlignment="1">
      <alignment horizontal="center"/>
      <protection/>
    </xf>
    <xf numFmtId="0" fontId="23" fillId="33" borderId="57" xfId="49" applyFont="1" applyFill="1" applyBorder="1" applyAlignment="1">
      <alignment horizontal="center"/>
      <protection/>
    </xf>
    <xf numFmtId="0" fontId="23" fillId="33" borderId="28" xfId="49" applyFont="1" applyFill="1" applyBorder="1" applyAlignment="1">
      <alignment horizontal="center" vertical="center" wrapText="1"/>
      <protection/>
    </xf>
    <xf numFmtId="0" fontId="23" fillId="33" borderId="81" xfId="49" applyFont="1" applyFill="1" applyBorder="1" applyAlignment="1">
      <alignment horizontal="center" vertical="center" wrapText="1"/>
      <protection/>
    </xf>
    <xf numFmtId="0" fontId="21" fillId="33" borderId="13" xfId="49" applyFont="1" applyFill="1" applyBorder="1" applyAlignment="1">
      <alignment horizontal="center" vertical="center"/>
      <protection/>
    </xf>
    <xf numFmtId="0" fontId="23" fillId="33" borderId="81" xfId="49" applyFont="1" applyFill="1" applyBorder="1" applyAlignment="1">
      <alignment horizontal="center"/>
      <protection/>
    </xf>
    <xf numFmtId="0" fontId="21" fillId="33" borderId="12" xfId="49" applyFont="1" applyFill="1" applyBorder="1" applyAlignment="1">
      <alignment horizontal="center" vertical="center"/>
      <protection/>
    </xf>
    <xf numFmtId="0" fontId="24" fillId="33" borderId="55" xfId="49" applyFont="1" applyFill="1" applyBorder="1" applyAlignment="1">
      <alignment horizontal="center"/>
      <protection/>
    </xf>
    <xf numFmtId="0" fontId="24" fillId="33" borderId="57" xfId="49" applyFont="1" applyFill="1" applyBorder="1" applyAlignment="1">
      <alignment horizontal="center"/>
      <protection/>
    </xf>
    <xf numFmtId="0" fontId="21" fillId="40" borderId="33" xfId="49" applyFont="1" applyFill="1" applyBorder="1" applyAlignment="1">
      <alignment horizontal="center" vertical="center"/>
      <protection/>
    </xf>
    <xf numFmtId="0" fontId="21" fillId="40" borderId="0" xfId="49" applyFont="1" applyFill="1" applyBorder="1" applyAlignment="1">
      <alignment horizontal="center" vertical="center"/>
      <protection/>
    </xf>
    <xf numFmtId="0" fontId="21" fillId="40" borderId="10" xfId="49" applyFont="1" applyFill="1" applyBorder="1" applyAlignment="1">
      <alignment horizontal="center" vertical="center"/>
      <protection/>
    </xf>
    <xf numFmtId="0" fontId="21" fillId="40" borderId="11" xfId="49" applyFont="1" applyFill="1" applyBorder="1" applyAlignment="1">
      <alignment horizontal="center" vertical="center"/>
      <protection/>
    </xf>
    <xf numFmtId="0" fontId="22" fillId="33" borderId="32" xfId="49" applyFont="1" applyFill="1" applyBorder="1" applyAlignment="1">
      <alignment horizontal="center" vertical="center"/>
      <protection/>
    </xf>
    <xf numFmtId="0" fontId="22" fillId="33" borderId="34" xfId="49" applyFont="1" applyFill="1" applyBorder="1" applyAlignment="1">
      <alignment horizontal="center" vertical="center"/>
      <protection/>
    </xf>
    <xf numFmtId="0" fontId="22" fillId="33" borderId="35" xfId="49" applyFont="1" applyFill="1" applyBorder="1" applyAlignment="1">
      <alignment horizontal="center" vertical="center"/>
      <protection/>
    </xf>
    <xf numFmtId="0" fontId="22" fillId="33" borderId="49" xfId="49" applyFont="1" applyFill="1" applyBorder="1" applyAlignment="1">
      <alignment horizontal="center" vertical="center"/>
      <protection/>
    </xf>
    <xf numFmtId="0" fontId="22" fillId="33" borderId="15" xfId="49" applyFont="1" applyFill="1" applyBorder="1" applyAlignment="1">
      <alignment horizontal="center" vertical="center"/>
      <protection/>
    </xf>
    <xf numFmtId="0" fontId="21" fillId="33" borderId="13" xfId="49" applyFont="1" applyFill="1" applyBorder="1" applyAlignment="1">
      <alignment horizontal="left" vertical="center" wrapText="1" indent="1"/>
      <protection/>
    </xf>
    <xf numFmtId="0" fontId="21" fillId="33" borderId="0" xfId="49" applyFont="1" applyFill="1" applyBorder="1" applyAlignment="1">
      <alignment horizontal="left" vertical="center" wrapText="1" indent="1"/>
      <protection/>
    </xf>
    <xf numFmtId="0" fontId="21" fillId="33" borderId="12" xfId="49" applyFont="1" applyFill="1" applyBorder="1" applyAlignment="1">
      <alignment horizontal="left" vertical="center" wrapText="1" indent="1"/>
      <protection/>
    </xf>
    <xf numFmtId="0" fontId="23" fillId="33" borderId="31" xfId="49" applyFont="1" applyFill="1" applyBorder="1" applyAlignment="1">
      <alignment horizontal="center"/>
      <protection/>
    </xf>
    <xf numFmtId="0" fontId="23" fillId="33" borderId="10" xfId="49" applyFont="1" applyFill="1" applyBorder="1" applyAlignment="1">
      <alignment horizontal="center"/>
      <protection/>
    </xf>
    <xf numFmtId="0" fontId="23" fillId="33" borderId="82" xfId="49" applyFont="1" applyFill="1" applyBorder="1" applyAlignment="1">
      <alignment horizontal="center"/>
      <protection/>
    </xf>
    <xf numFmtId="0" fontId="23" fillId="33" borderId="83" xfId="49" applyFont="1" applyFill="1" applyBorder="1" applyAlignment="1">
      <alignment horizontal="center"/>
      <protection/>
    </xf>
    <xf numFmtId="0" fontId="19" fillId="33" borderId="84" xfId="49" applyFont="1" applyFill="1" applyBorder="1" applyAlignment="1">
      <alignment horizontal="left"/>
      <protection/>
    </xf>
    <xf numFmtId="0" fontId="19" fillId="33" borderId="85" xfId="49" applyFont="1" applyFill="1" applyBorder="1" applyAlignment="1">
      <alignment horizontal="left"/>
      <protection/>
    </xf>
    <xf numFmtId="0" fontId="19" fillId="33" borderId="86" xfId="49" applyFont="1" applyFill="1" applyBorder="1" applyAlignment="1">
      <alignment horizontal="left"/>
      <protection/>
    </xf>
    <xf numFmtId="0" fontId="20" fillId="33" borderId="84" xfId="49" applyFont="1" applyFill="1" applyBorder="1" applyAlignment="1">
      <alignment horizontal="center" vertical="center"/>
      <protection/>
    </xf>
    <xf numFmtId="0" fontId="20" fillId="33" borderId="87" xfId="49" applyFont="1" applyFill="1" applyBorder="1" applyAlignment="1">
      <alignment horizontal="center" vertical="center"/>
      <protection/>
    </xf>
    <xf numFmtId="0" fontId="21" fillId="33" borderId="88" xfId="49" applyFont="1" applyFill="1" applyBorder="1" applyAlignment="1">
      <alignment horizontal="left" vertical="center"/>
      <protection/>
    </xf>
    <xf numFmtId="0" fontId="21" fillId="33" borderId="89" xfId="49" applyFont="1" applyFill="1" applyBorder="1" applyAlignment="1">
      <alignment horizontal="left" vertical="center"/>
      <protection/>
    </xf>
    <xf numFmtId="0" fontId="17" fillId="33" borderId="58" xfId="49" applyFont="1" applyFill="1" applyBorder="1" applyAlignment="1">
      <alignment horizontal="center"/>
      <protection/>
    </xf>
    <xf numFmtId="0" fontId="17" fillId="33" borderId="60" xfId="49" applyFont="1" applyFill="1" applyBorder="1" applyAlignment="1">
      <alignment horizontal="center"/>
      <protection/>
    </xf>
    <xf numFmtId="0" fontId="21" fillId="33" borderId="58" xfId="49" applyFont="1" applyFill="1" applyBorder="1" applyAlignment="1">
      <alignment horizontal="left" vertical="center"/>
      <protection/>
    </xf>
    <xf numFmtId="0" fontId="19" fillId="33" borderId="28" xfId="49" applyFont="1" applyFill="1" applyBorder="1" applyAlignment="1">
      <alignment horizontal="left"/>
      <protection/>
    </xf>
    <xf numFmtId="0" fontId="19" fillId="33" borderId="22" xfId="49" applyFont="1" applyFill="1" applyBorder="1" applyAlignment="1">
      <alignment horizontal="left"/>
      <protection/>
    </xf>
    <xf numFmtId="0" fontId="19" fillId="33" borderId="81" xfId="49" applyFont="1" applyFill="1" applyBorder="1" applyAlignment="1">
      <alignment horizontal="left"/>
      <protection/>
    </xf>
    <xf numFmtId="0" fontId="20" fillId="33" borderId="55" xfId="49" applyFont="1" applyFill="1" applyBorder="1" applyAlignment="1">
      <alignment horizontal="center" vertical="center"/>
      <protection/>
    </xf>
    <xf numFmtId="0" fontId="20" fillId="33" borderId="57" xfId="49" applyFont="1" applyFill="1" applyBorder="1" applyAlignment="1">
      <alignment horizontal="center" vertical="center"/>
      <protection/>
    </xf>
    <xf numFmtId="0" fontId="21" fillId="33" borderId="20" xfId="49" applyFont="1" applyFill="1" applyBorder="1" applyAlignment="1">
      <alignment horizontal="left" vertical="center"/>
      <protection/>
    </xf>
    <xf numFmtId="0" fontId="21" fillId="33" borderId="21" xfId="49" applyFont="1" applyFill="1" applyBorder="1" applyAlignment="1">
      <alignment horizontal="left" vertical="center"/>
      <protection/>
    </xf>
    <xf numFmtId="0" fontId="17" fillId="33" borderId="55" xfId="49" applyFont="1" applyFill="1" applyBorder="1" applyAlignment="1">
      <alignment horizontal="center"/>
      <protection/>
    </xf>
    <xf numFmtId="0" fontId="17" fillId="33" borderId="57" xfId="49" applyFont="1" applyFill="1" applyBorder="1" applyAlignment="1">
      <alignment horizontal="center"/>
      <protection/>
    </xf>
    <xf numFmtId="0" fontId="21" fillId="33" borderId="55" xfId="49" applyFont="1" applyFill="1" applyBorder="1" applyAlignment="1">
      <alignment horizontal="left" vertical="center"/>
      <protection/>
    </xf>
    <xf numFmtId="0" fontId="21" fillId="33" borderId="90" xfId="49" applyFont="1" applyFill="1" applyBorder="1" applyAlignment="1">
      <alignment horizontal="left" vertical="center"/>
      <protection/>
    </xf>
    <xf numFmtId="0" fontId="21" fillId="33" borderId="91" xfId="49" applyFont="1" applyFill="1" applyBorder="1" applyAlignment="1">
      <alignment horizontal="left" vertical="center"/>
      <protection/>
    </xf>
    <xf numFmtId="0" fontId="19" fillId="33" borderId="82" xfId="49" applyFont="1" applyFill="1" applyBorder="1" applyAlignment="1">
      <alignment horizontal="left"/>
      <protection/>
    </xf>
    <xf numFmtId="0" fontId="19" fillId="33" borderId="92" xfId="49" applyFont="1" applyFill="1" applyBorder="1" applyAlignment="1">
      <alignment horizontal="left"/>
      <protection/>
    </xf>
    <xf numFmtId="0" fontId="19" fillId="33" borderId="93" xfId="49" applyFont="1" applyFill="1" applyBorder="1" applyAlignment="1">
      <alignment horizontal="left"/>
      <protection/>
    </xf>
    <xf numFmtId="0" fontId="20" fillId="33" borderId="62" xfId="49" applyFont="1" applyFill="1" applyBorder="1" applyAlignment="1">
      <alignment horizontal="center" vertical="center"/>
      <protection/>
    </xf>
    <xf numFmtId="0" fontId="20" fillId="33" borderId="64" xfId="49" applyFont="1" applyFill="1" applyBorder="1" applyAlignment="1">
      <alignment horizontal="center" vertical="center"/>
      <protection/>
    </xf>
    <xf numFmtId="0" fontId="21" fillId="33" borderId="94" xfId="49" applyFont="1" applyFill="1" applyBorder="1" applyAlignment="1">
      <alignment horizontal="left" vertical="center"/>
      <protection/>
    </xf>
    <xf numFmtId="0" fontId="21" fillId="33" borderId="93" xfId="49" applyFont="1" applyFill="1" applyBorder="1" applyAlignment="1">
      <alignment horizontal="left" vertical="center"/>
      <protection/>
    </xf>
    <xf numFmtId="0" fontId="17" fillId="33" borderId="82" xfId="49" applyFont="1" applyFill="1" applyBorder="1" applyAlignment="1">
      <alignment horizontal="center"/>
      <protection/>
    </xf>
    <xf numFmtId="0" fontId="17" fillId="33" borderId="83" xfId="49" applyFont="1" applyFill="1" applyBorder="1" applyAlignment="1">
      <alignment horizontal="center"/>
      <protection/>
    </xf>
    <xf numFmtId="0" fontId="21" fillId="33" borderId="82" xfId="49" applyFont="1" applyFill="1" applyBorder="1" applyAlignment="1">
      <alignment horizontal="left" vertical="center"/>
      <protection/>
    </xf>
    <xf numFmtId="0" fontId="19" fillId="0" borderId="26" xfId="49" applyFont="1" applyBorder="1" applyAlignment="1">
      <alignment horizontal="left" vertical="top"/>
      <protection/>
    </xf>
    <xf numFmtId="0" fontId="19" fillId="0" borderId="27" xfId="49" applyFont="1" applyBorder="1" applyAlignment="1">
      <alignment horizontal="left" vertical="top"/>
      <protection/>
    </xf>
    <xf numFmtId="0" fontId="19" fillId="0" borderId="95" xfId="49" applyFont="1" applyBorder="1" applyAlignment="1">
      <alignment horizontal="left"/>
      <protection/>
    </xf>
    <xf numFmtId="0" fontId="19" fillId="0" borderId="30" xfId="49" applyFont="1" applyBorder="1" applyAlignment="1">
      <alignment horizontal="left"/>
      <protection/>
    </xf>
    <xf numFmtId="0" fontId="19" fillId="0" borderId="28" xfId="49" applyFont="1" applyBorder="1" applyAlignment="1">
      <alignment horizontal="left"/>
      <protection/>
    </xf>
    <xf numFmtId="0" fontId="19" fillId="0" borderId="81" xfId="49" applyFont="1" applyBorder="1" applyAlignment="1">
      <alignment horizontal="left"/>
      <protection/>
    </xf>
    <xf numFmtId="0" fontId="19" fillId="0" borderId="28" xfId="49" applyFont="1" applyBorder="1" applyAlignment="1">
      <alignment horizontal="center"/>
      <protection/>
    </xf>
    <xf numFmtId="0" fontId="19" fillId="0" borderId="81" xfId="49" applyFont="1" applyBorder="1" applyAlignment="1">
      <alignment horizontal="center"/>
      <protection/>
    </xf>
    <xf numFmtId="0" fontId="19" fillId="0" borderId="28" xfId="49" applyFont="1" applyBorder="1" applyAlignment="1">
      <alignment horizontal="left" vertical="top"/>
      <protection/>
    </xf>
    <xf numFmtId="0" fontId="19" fillId="0" borderId="22" xfId="49" applyFont="1" applyBorder="1" applyAlignment="1">
      <alignment horizontal="left" vertical="top"/>
      <protection/>
    </xf>
    <xf numFmtId="0" fontId="20" fillId="33" borderId="58" xfId="49" applyFont="1" applyFill="1" applyBorder="1" applyAlignment="1">
      <alignment horizontal="center" vertical="center"/>
      <protection/>
    </xf>
    <xf numFmtId="0" fontId="20" fillId="33" borderId="60" xfId="49" applyFont="1" applyFill="1" applyBorder="1" applyAlignment="1">
      <alignment horizontal="center" vertical="center"/>
      <protection/>
    </xf>
    <xf numFmtId="0" fontId="19" fillId="33" borderId="27" xfId="49" applyFont="1" applyFill="1" applyBorder="1" applyAlignment="1">
      <alignment horizontal="left" vertical="center"/>
      <protection/>
    </xf>
    <xf numFmtId="0" fontId="19" fillId="33" borderId="96" xfId="49" applyFont="1" applyFill="1" applyBorder="1" applyAlignment="1">
      <alignment horizontal="left" vertical="center"/>
      <protection/>
    </xf>
    <xf numFmtId="0" fontId="17" fillId="33" borderId="26" xfId="49" applyFont="1" applyFill="1" applyBorder="1" applyAlignment="1">
      <alignment horizontal="center"/>
      <protection/>
    </xf>
    <xf numFmtId="0" fontId="17" fillId="33" borderId="27" xfId="49" applyFont="1" applyFill="1" applyBorder="1" applyAlignment="1">
      <alignment horizontal="center"/>
      <protection/>
    </xf>
    <xf numFmtId="0" fontId="19" fillId="0" borderId="55" xfId="49" applyFont="1" applyBorder="1" applyAlignment="1">
      <alignment horizontal="left"/>
      <protection/>
    </xf>
    <xf numFmtId="0" fontId="19" fillId="0" borderId="57" xfId="49" applyFont="1" applyBorder="1" applyAlignment="1">
      <alignment horizontal="left"/>
      <protection/>
    </xf>
    <xf numFmtId="0" fontId="19" fillId="0" borderId="28" xfId="49" applyFont="1" applyBorder="1" applyAlignment="1">
      <alignment horizontal="left" vertical="center" wrapText="1"/>
      <protection/>
    </xf>
    <xf numFmtId="0" fontId="19" fillId="0" borderId="22" xfId="49" applyFont="1" applyBorder="1" applyAlignment="1">
      <alignment horizontal="left" vertical="center" wrapText="1"/>
      <protection/>
    </xf>
    <xf numFmtId="0" fontId="19" fillId="0" borderId="97" xfId="49" applyFont="1" applyBorder="1" applyAlignment="1">
      <alignment horizontal="left"/>
      <protection/>
    </xf>
    <xf numFmtId="0" fontId="19" fillId="0" borderId="19" xfId="49" applyFont="1" applyBorder="1" applyAlignment="1">
      <alignment horizontal="left"/>
      <protection/>
    </xf>
    <xf numFmtId="0" fontId="19" fillId="0" borderId="98" xfId="49" applyFont="1" applyBorder="1" applyAlignment="1">
      <alignment horizontal="left"/>
      <protection/>
    </xf>
    <xf numFmtId="0" fontId="19" fillId="0" borderId="70" xfId="49" applyFont="1" applyBorder="1" applyAlignment="1">
      <alignment horizontal="left"/>
      <protection/>
    </xf>
    <xf numFmtId="0" fontId="19" fillId="0" borderId="22" xfId="49" applyFont="1" applyBorder="1" applyAlignment="1">
      <alignment horizontal="left"/>
      <protection/>
    </xf>
    <xf numFmtId="0" fontId="17" fillId="33" borderId="21" xfId="49" applyFont="1" applyFill="1" applyBorder="1" applyAlignment="1">
      <alignment horizontal="center"/>
      <protection/>
    </xf>
    <xf numFmtId="0" fontId="17" fillId="33" borderId="28" xfId="49" applyFont="1" applyFill="1" applyBorder="1" applyAlignment="1">
      <alignment horizontal="center"/>
      <protection/>
    </xf>
    <xf numFmtId="0" fontId="17" fillId="33" borderId="22" xfId="49" applyFont="1" applyFill="1" applyBorder="1" applyAlignment="1">
      <alignment horizontal="center"/>
      <protection/>
    </xf>
    <xf numFmtId="0" fontId="19" fillId="0" borderId="99" xfId="49" applyFont="1" applyBorder="1" applyAlignment="1">
      <alignment horizontal="left"/>
      <protection/>
    </xf>
    <xf numFmtId="0" fontId="20" fillId="33" borderId="28" xfId="49" applyFont="1" applyFill="1" applyBorder="1" applyAlignment="1">
      <alignment horizontal="center" vertical="center"/>
      <protection/>
    </xf>
    <xf numFmtId="0" fontId="20" fillId="33" borderId="81" xfId="49" applyFont="1" applyFill="1" applyBorder="1" applyAlignment="1">
      <alignment horizontal="center" vertical="center"/>
      <protection/>
    </xf>
    <xf numFmtId="0" fontId="17" fillId="33" borderId="81" xfId="49" applyFont="1" applyFill="1" applyBorder="1" applyAlignment="1">
      <alignment horizontal="center"/>
      <protection/>
    </xf>
    <xf numFmtId="0" fontId="19" fillId="0" borderId="81" xfId="49" applyFont="1" applyBorder="1" applyAlignment="1">
      <alignment horizontal="left" vertical="center" wrapText="1"/>
      <protection/>
    </xf>
    <xf numFmtId="0" fontId="20" fillId="33" borderId="20" xfId="49" applyFont="1" applyFill="1" applyBorder="1" applyAlignment="1">
      <alignment horizontal="center" vertical="center"/>
      <protection/>
    </xf>
    <xf numFmtId="0" fontId="20" fillId="33" borderId="21" xfId="49" applyFont="1" applyFill="1" applyBorder="1" applyAlignment="1">
      <alignment horizontal="center" vertical="center"/>
      <protection/>
    </xf>
    <xf numFmtId="0" fontId="19" fillId="0" borderId="20" xfId="49" applyFont="1" applyBorder="1" applyAlignment="1">
      <alignment horizontal="left"/>
      <protection/>
    </xf>
    <xf numFmtId="0" fontId="19" fillId="0" borderId="100" xfId="49" applyFont="1" applyBorder="1" applyAlignment="1">
      <alignment horizontal="left"/>
      <protection/>
    </xf>
    <xf numFmtId="0" fontId="19" fillId="0" borderId="24" xfId="49" applyFont="1" applyBorder="1" applyAlignment="1">
      <alignment horizontal="left"/>
      <protection/>
    </xf>
    <xf numFmtId="0" fontId="19" fillId="0" borderId="84" xfId="49" applyFont="1" applyBorder="1" applyAlignment="1">
      <alignment horizontal="left"/>
      <protection/>
    </xf>
    <xf numFmtId="0" fontId="19" fillId="0" borderId="87" xfId="49" applyFont="1" applyBorder="1" applyAlignment="1">
      <alignment horizontal="left"/>
      <protection/>
    </xf>
    <xf numFmtId="0" fontId="19" fillId="0" borderId="26" xfId="49" applyFont="1" applyBorder="1" applyAlignment="1">
      <alignment horizontal="left" vertical="center" wrapText="1"/>
      <protection/>
    </xf>
    <xf numFmtId="0" fontId="19" fillId="0" borderId="96" xfId="49" applyFont="1" applyBorder="1" applyAlignment="1">
      <alignment horizontal="left" vertical="center" wrapText="1"/>
      <protection/>
    </xf>
    <xf numFmtId="0" fontId="19" fillId="0" borderId="25" xfId="49" applyFont="1" applyBorder="1" applyAlignment="1">
      <alignment horizontal="left" vertical="center" wrapText="1"/>
      <protection/>
    </xf>
    <xf numFmtId="0" fontId="19" fillId="0" borderId="101" xfId="49" applyFont="1" applyBorder="1" applyAlignment="1">
      <alignment horizontal="left" vertical="center" wrapText="1"/>
      <protection/>
    </xf>
    <xf numFmtId="0" fontId="19" fillId="0" borderId="26" xfId="49" applyFont="1" applyBorder="1" applyAlignment="1">
      <alignment horizontal="center"/>
      <protection/>
    </xf>
    <xf numFmtId="0" fontId="19" fillId="0" borderId="96" xfId="49" applyFont="1" applyBorder="1" applyAlignment="1">
      <alignment horizontal="center"/>
      <protection/>
    </xf>
    <xf numFmtId="0" fontId="19" fillId="0" borderId="25" xfId="49" applyFont="1" applyBorder="1" applyAlignment="1">
      <alignment horizontal="center"/>
      <protection/>
    </xf>
    <xf numFmtId="0" fontId="19" fillId="0" borderId="101" xfId="49" applyFont="1" applyBorder="1" applyAlignment="1">
      <alignment horizontal="center"/>
      <protection/>
    </xf>
    <xf numFmtId="0" fontId="19" fillId="0" borderId="55" xfId="49" applyFont="1" applyBorder="1" applyAlignment="1">
      <alignment horizontal="left" vertical="center" wrapText="1"/>
      <protection/>
    </xf>
    <xf numFmtId="0" fontId="19" fillId="0" borderId="56" xfId="49" applyFont="1" applyBorder="1" applyAlignment="1">
      <alignment horizontal="left" vertical="center" wrapText="1"/>
      <protection/>
    </xf>
    <xf numFmtId="0" fontId="19" fillId="0" borderId="57" xfId="49" applyFont="1" applyBorder="1" applyAlignment="1">
      <alignment horizontal="left" vertical="center" wrapText="1"/>
      <protection/>
    </xf>
    <xf numFmtId="0" fontId="21" fillId="33" borderId="84" xfId="49" applyFont="1" applyFill="1" applyBorder="1" applyAlignment="1">
      <alignment horizontal="center" vertical="top"/>
      <protection/>
    </xf>
    <xf numFmtId="0" fontId="21" fillId="33" borderId="102" xfId="49" applyFont="1" applyFill="1" applyBorder="1" applyAlignment="1">
      <alignment horizontal="center" vertical="top"/>
      <protection/>
    </xf>
    <xf numFmtId="0" fontId="21" fillId="33" borderId="103" xfId="49" applyFont="1" applyFill="1" applyBorder="1" applyAlignment="1">
      <alignment horizontal="center" vertical="top"/>
      <protection/>
    </xf>
    <xf numFmtId="0" fontId="20" fillId="33" borderId="65" xfId="49" applyFont="1" applyFill="1" applyBorder="1" applyAlignment="1">
      <alignment horizontal="center" vertical="center"/>
      <protection/>
    </xf>
    <xf numFmtId="0" fontId="20" fillId="33" borderId="104" xfId="49" applyFont="1" applyFill="1" applyBorder="1" applyAlignment="1">
      <alignment horizontal="center" vertical="center"/>
      <protection/>
    </xf>
    <xf numFmtId="0" fontId="19" fillId="0" borderId="27" xfId="49" applyFont="1" applyBorder="1" applyAlignment="1">
      <alignment horizontal="left" vertical="center" wrapText="1"/>
      <protection/>
    </xf>
    <xf numFmtId="0" fontId="19" fillId="0" borderId="54" xfId="49" applyFont="1" applyBorder="1" applyAlignment="1">
      <alignment horizontal="left" vertical="center" wrapText="1"/>
      <protection/>
    </xf>
    <xf numFmtId="0" fontId="17" fillId="33" borderId="96" xfId="49" applyFont="1" applyFill="1" applyBorder="1" applyAlignment="1">
      <alignment horizontal="center"/>
      <protection/>
    </xf>
    <xf numFmtId="0" fontId="17" fillId="33" borderId="25" xfId="49" applyFont="1" applyFill="1" applyBorder="1" applyAlignment="1">
      <alignment horizontal="center"/>
      <protection/>
    </xf>
    <xf numFmtId="0" fontId="17" fillId="33" borderId="101" xfId="49" applyFont="1" applyFill="1" applyBorder="1" applyAlignment="1">
      <alignment horizontal="center"/>
      <protection/>
    </xf>
    <xf numFmtId="0" fontId="19" fillId="0" borderId="0" xfId="49" applyFont="1" applyBorder="1" applyAlignment="1">
      <alignment horizontal="left" vertical="center" wrapText="1"/>
      <protection/>
    </xf>
    <xf numFmtId="0" fontId="19" fillId="0" borderId="12" xfId="49" applyFont="1" applyBorder="1" applyAlignment="1">
      <alignment horizontal="left" vertical="center" wrapText="1"/>
      <protection/>
    </xf>
    <xf numFmtId="0" fontId="20" fillId="33" borderId="26" xfId="49" applyFont="1" applyFill="1" applyBorder="1" applyAlignment="1">
      <alignment horizontal="center" vertical="center"/>
      <protection/>
    </xf>
    <xf numFmtId="0" fontId="20" fillId="33" borderId="27" xfId="49" applyFont="1" applyFill="1" applyBorder="1" applyAlignment="1">
      <alignment horizontal="center" vertical="center"/>
      <protection/>
    </xf>
    <xf numFmtId="0" fontId="20" fillId="33" borderId="25" xfId="49" applyFont="1" applyFill="1" applyBorder="1" applyAlignment="1">
      <alignment horizontal="center" vertical="center"/>
      <protection/>
    </xf>
    <xf numFmtId="0" fontId="20" fillId="33" borderId="54" xfId="49" applyFont="1" applyFill="1" applyBorder="1" applyAlignment="1">
      <alignment horizontal="center" vertical="center"/>
      <protection/>
    </xf>
    <xf numFmtId="0" fontId="21" fillId="33" borderId="84" xfId="49" applyFont="1" applyFill="1" applyBorder="1" applyAlignment="1">
      <alignment horizontal="center" vertical="center" wrapText="1"/>
      <protection/>
    </xf>
    <xf numFmtId="0" fontId="21" fillId="33" borderId="62" xfId="49" applyFont="1" applyFill="1" applyBorder="1" applyAlignment="1">
      <alignment horizontal="center" vertical="center" wrapText="1"/>
      <protection/>
    </xf>
    <xf numFmtId="0" fontId="20" fillId="33" borderId="85" xfId="49" applyFont="1" applyFill="1" applyBorder="1" applyAlignment="1">
      <alignment horizontal="center" vertical="center"/>
      <protection/>
    </xf>
    <xf numFmtId="0" fontId="20" fillId="33" borderId="63" xfId="49" applyFont="1" applyFill="1" applyBorder="1" applyAlignment="1">
      <alignment horizontal="center" vertical="center"/>
      <protection/>
    </xf>
    <xf numFmtId="0" fontId="17" fillId="33" borderId="54" xfId="49" applyFont="1" applyFill="1" applyBorder="1" applyAlignment="1">
      <alignment horizontal="center"/>
      <protection/>
    </xf>
    <xf numFmtId="0" fontId="21" fillId="33" borderId="84" xfId="49" applyFont="1" applyFill="1" applyBorder="1" applyAlignment="1">
      <alignment horizontal="left" vertical="center"/>
      <protection/>
    </xf>
    <xf numFmtId="0" fontId="21" fillId="33" borderId="86" xfId="49" applyFont="1" applyFill="1" applyBorder="1" applyAlignment="1">
      <alignment horizontal="left" vertical="center"/>
      <protection/>
    </xf>
    <xf numFmtId="0" fontId="19" fillId="0" borderId="25" xfId="49" applyFont="1" applyBorder="1" applyAlignment="1">
      <alignment horizontal="center" vertical="center"/>
      <protection/>
    </xf>
    <xf numFmtId="0" fontId="19" fillId="0" borderId="101" xfId="49" applyFont="1" applyBorder="1" applyAlignment="1">
      <alignment horizontal="center" vertical="center"/>
      <protection/>
    </xf>
    <xf numFmtId="0" fontId="19" fillId="0" borderId="56" xfId="49" applyFont="1" applyBorder="1" applyAlignment="1">
      <alignment horizontal="left"/>
      <protection/>
    </xf>
    <xf numFmtId="0" fontId="19" fillId="0" borderId="18" xfId="49" applyFont="1" applyBorder="1" applyAlignment="1">
      <alignment horizontal="left"/>
      <protection/>
    </xf>
    <xf numFmtId="0" fontId="19" fillId="0" borderId="28" xfId="49" applyFont="1" applyBorder="1" applyAlignment="1">
      <alignment horizontal="center" vertical="center"/>
      <protection/>
    </xf>
    <xf numFmtId="0" fontId="19" fillId="0" borderId="81" xfId="49" applyFont="1" applyBorder="1" applyAlignment="1">
      <alignment horizontal="center" vertical="center"/>
      <protection/>
    </xf>
    <xf numFmtId="0" fontId="19" fillId="0" borderId="23" xfId="49" applyFont="1" applyBorder="1" applyAlignment="1">
      <alignment horizontal="left"/>
      <protection/>
    </xf>
    <xf numFmtId="0" fontId="19" fillId="0" borderId="62" xfId="49" applyFont="1" applyBorder="1" applyAlignment="1">
      <alignment horizontal="left"/>
      <protection/>
    </xf>
    <xf numFmtId="0" fontId="19" fillId="0" borderId="63" xfId="49" applyFont="1" applyBorder="1" applyAlignment="1">
      <alignment horizontal="left"/>
      <protection/>
    </xf>
    <xf numFmtId="0" fontId="19" fillId="0" borderId="64" xfId="49" applyFont="1" applyBorder="1" applyAlignment="1">
      <alignment horizontal="left"/>
      <protection/>
    </xf>
    <xf numFmtId="0" fontId="17" fillId="33" borderId="62" xfId="49" applyFont="1" applyFill="1" applyBorder="1" applyAlignment="1">
      <alignment horizontal="center"/>
      <protection/>
    </xf>
    <xf numFmtId="0" fontId="17" fillId="33" borderId="17" xfId="49" applyFont="1" applyFill="1" applyBorder="1" applyAlignment="1">
      <alignment horizontal="center"/>
      <protection/>
    </xf>
    <xf numFmtId="0" fontId="18" fillId="33" borderId="31" xfId="49" applyFont="1" applyFill="1" applyBorder="1" applyAlignment="1">
      <alignment horizontal="center" vertical="center"/>
      <protection/>
    </xf>
    <xf numFmtId="0" fontId="18" fillId="33" borderId="11" xfId="49" applyFont="1" applyFill="1" applyBorder="1" applyAlignment="1">
      <alignment horizontal="center" vertical="center"/>
      <protection/>
    </xf>
    <xf numFmtId="0" fontId="18" fillId="33" borderId="13" xfId="49" applyFont="1" applyFill="1" applyBorder="1" applyAlignment="1">
      <alignment horizontal="center" vertical="center"/>
      <protection/>
    </xf>
    <xf numFmtId="0" fontId="18" fillId="33" borderId="12" xfId="49" applyFont="1" applyFill="1" applyBorder="1" applyAlignment="1">
      <alignment horizontal="center" vertical="center"/>
      <protection/>
    </xf>
    <xf numFmtId="0" fontId="18" fillId="33" borderId="33" xfId="49" applyFont="1" applyFill="1" applyBorder="1" applyAlignment="1">
      <alignment horizontal="center" vertical="center"/>
      <protection/>
    </xf>
    <xf numFmtId="0" fontId="18" fillId="33" borderId="35" xfId="49" applyFont="1" applyFill="1" applyBorder="1" applyAlignment="1">
      <alignment horizontal="center" vertical="center"/>
      <protection/>
    </xf>
    <xf numFmtId="0" fontId="17" fillId="33" borderId="31" xfId="49" applyFont="1" applyFill="1" applyBorder="1" applyAlignment="1">
      <alignment horizontal="center" vertical="center" wrapText="1"/>
      <protection/>
    </xf>
    <xf numFmtId="0" fontId="17" fillId="33" borderId="11" xfId="49" applyFont="1" applyFill="1" applyBorder="1" applyAlignment="1">
      <alignment horizontal="center" vertical="center" wrapText="1"/>
      <protection/>
    </xf>
    <xf numFmtId="0" fontId="17" fillId="33" borderId="13" xfId="49" applyFont="1" applyFill="1" applyBorder="1" applyAlignment="1">
      <alignment horizontal="center" vertical="center" wrapText="1"/>
      <protection/>
    </xf>
    <xf numFmtId="0" fontId="17" fillId="33" borderId="12" xfId="49" applyFont="1" applyFill="1" applyBorder="1" applyAlignment="1">
      <alignment horizontal="center" vertical="center" wrapText="1"/>
      <protection/>
    </xf>
    <xf numFmtId="0" fontId="17" fillId="33" borderId="33" xfId="49" applyFont="1" applyFill="1" applyBorder="1" applyAlignment="1">
      <alignment horizontal="center" vertical="center" wrapText="1"/>
      <protection/>
    </xf>
    <xf numFmtId="0" fontId="17" fillId="33" borderId="35" xfId="49" applyFont="1" applyFill="1" applyBorder="1" applyAlignment="1">
      <alignment horizontal="center" vertical="center" wrapText="1"/>
      <protection/>
    </xf>
    <xf numFmtId="0" fontId="19" fillId="0" borderId="82" xfId="49" applyFont="1" applyBorder="1" applyAlignment="1">
      <alignment horizontal="left"/>
      <protection/>
    </xf>
    <xf numFmtId="0" fontId="19" fillId="0" borderId="92" xfId="49" applyFont="1" applyBorder="1" applyAlignment="1">
      <alignment horizontal="left"/>
      <protection/>
    </xf>
    <xf numFmtId="0" fontId="19" fillId="0" borderId="83" xfId="49" applyFont="1" applyBorder="1" applyAlignment="1">
      <alignment horizontal="left"/>
      <protection/>
    </xf>
    <xf numFmtId="0" fontId="20" fillId="33" borderId="94" xfId="49" applyFont="1" applyFill="1" applyBorder="1" applyAlignment="1">
      <alignment horizontal="center" vertical="center"/>
      <protection/>
    </xf>
    <xf numFmtId="0" fontId="20" fillId="33" borderId="83" xfId="49" applyFont="1" applyFill="1" applyBorder="1" applyAlignment="1">
      <alignment horizontal="center" vertical="center"/>
      <protection/>
    </xf>
    <xf numFmtId="0" fontId="17" fillId="33" borderId="105" xfId="49" applyFont="1" applyFill="1" applyBorder="1" applyAlignment="1">
      <alignment horizontal="center"/>
      <protection/>
    </xf>
    <xf numFmtId="0" fontId="17" fillId="33" borderId="106" xfId="49" applyFont="1" applyFill="1" applyBorder="1" applyAlignment="1">
      <alignment horizontal="center"/>
      <protection/>
    </xf>
    <xf numFmtId="0" fontId="19" fillId="0" borderId="105" xfId="49" applyFont="1" applyBorder="1" applyAlignment="1">
      <alignment horizontal="left"/>
      <protection/>
    </xf>
    <xf numFmtId="0" fontId="19" fillId="0" borderId="107" xfId="49" applyFont="1" applyBorder="1" applyAlignment="1">
      <alignment horizontal="left"/>
      <protection/>
    </xf>
    <xf numFmtId="0" fontId="13" fillId="33" borderId="32" xfId="49" applyFont="1" applyFill="1" applyBorder="1" applyAlignment="1">
      <alignment horizontal="center" vertical="center"/>
      <protection/>
    </xf>
    <xf numFmtId="0" fontId="13" fillId="33" borderId="49" xfId="49" applyFont="1" applyFill="1" applyBorder="1" applyAlignment="1">
      <alignment horizontal="center" vertical="center"/>
      <protection/>
    </xf>
    <xf numFmtId="0" fontId="15" fillId="33" borderId="31" xfId="49" applyFont="1" applyFill="1" applyBorder="1" applyAlignment="1">
      <alignment horizontal="left" vertical="center" wrapText="1" indent="1"/>
      <protection/>
    </xf>
    <xf numFmtId="0" fontId="15" fillId="33" borderId="10" xfId="49" applyFont="1" applyFill="1" applyBorder="1" applyAlignment="1">
      <alignment horizontal="left" vertical="center" wrapText="1" indent="1"/>
      <protection/>
    </xf>
    <xf numFmtId="0" fontId="15" fillId="33" borderId="11" xfId="49" applyFont="1" applyFill="1" applyBorder="1" applyAlignment="1">
      <alignment horizontal="left" vertical="center" wrapText="1" indent="1"/>
      <protection/>
    </xf>
    <xf numFmtId="0" fontId="15" fillId="33" borderId="13" xfId="49" applyFont="1" applyFill="1" applyBorder="1" applyAlignment="1">
      <alignment horizontal="left" vertical="center" wrapText="1" indent="1"/>
      <protection/>
    </xf>
    <xf numFmtId="0" fontId="15" fillId="33" borderId="0" xfId="49" applyFont="1" applyFill="1" applyBorder="1" applyAlignment="1">
      <alignment horizontal="left" vertical="center" wrapText="1" indent="1"/>
      <protection/>
    </xf>
    <xf numFmtId="0" fontId="15" fillId="33" borderId="12" xfId="49" applyFont="1" applyFill="1" applyBorder="1" applyAlignment="1">
      <alignment horizontal="left" vertical="center" wrapText="1" indent="1"/>
      <protection/>
    </xf>
    <xf numFmtId="0" fontId="15" fillId="33" borderId="33" xfId="49" applyFont="1" applyFill="1" applyBorder="1" applyAlignment="1">
      <alignment horizontal="left" vertical="center" wrapText="1" indent="1"/>
      <protection/>
    </xf>
    <xf numFmtId="0" fontId="15" fillId="33" borderId="34" xfId="49" applyFont="1" applyFill="1" applyBorder="1" applyAlignment="1">
      <alignment horizontal="left" vertical="center" wrapText="1" indent="1"/>
      <protection/>
    </xf>
    <xf numFmtId="0" fontId="15" fillId="33" borderId="35" xfId="49" applyFont="1" applyFill="1" applyBorder="1" applyAlignment="1">
      <alignment horizontal="left" vertical="center" wrapText="1" indent="1"/>
      <protection/>
    </xf>
    <xf numFmtId="0" fontId="16" fillId="33" borderId="31" xfId="49" applyFont="1" applyFill="1" applyBorder="1" applyAlignment="1">
      <alignment horizontal="center" vertical="center" wrapText="1"/>
      <protection/>
    </xf>
    <xf numFmtId="0" fontId="16" fillId="33" borderId="10" xfId="49" applyFont="1" applyFill="1" applyBorder="1" applyAlignment="1">
      <alignment horizontal="center" vertical="center" wrapText="1"/>
      <protection/>
    </xf>
    <xf numFmtId="0" fontId="16" fillId="33" borderId="33" xfId="49" applyFont="1" applyFill="1" applyBorder="1" applyAlignment="1">
      <alignment horizontal="center" vertical="center" wrapText="1"/>
      <protection/>
    </xf>
    <xf numFmtId="0" fontId="16" fillId="33" borderId="34" xfId="49" applyFont="1" applyFill="1" applyBorder="1" applyAlignment="1">
      <alignment horizontal="center" vertical="center" wrapText="1"/>
      <protection/>
    </xf>
    <xf numFmtId="0" fontId="16" fillId="33" borderId="11" xfId="49" applyFont="1" applyFill="1" applyBorder="1" applyAlignment="1">
      <alignment horizontal="center" vertical="center" wrapText="1"/>
      <protection/>
    </xf>
    <xf numFmtId="0" fontId="16" fillId="33" borderId="13" xfId="49" applyFont="1" applyFill="1" applyBorder="1" applyAlignment="1">
      <alignment horizontal="center" vertical="center" wrapText="1"/>
      <protection/>
    </xf>
    <xf numFmtId="0" fontId="16" fillId="33" borderId="0" xfId="49" applyFont="1" applyFill="1" applyBorder="1" applyAlignment="1">
      <alignment horizontal="center" vertical="center" wrapText="1"/>
      <protection/>
    </xf>
    <xf numFmtId="0" fontId="16" fillId="33" borderId="12" xfId="49" applyFont="1" applyFill="1" applyBorder="1" applyAlignment="1">
      <alignment horizontal="center" vertical="center" wrapText="1"/>
      <protection/>
    </xf>
    <xf numFmtId="0" fontId="16" fillId="33" borderId="35" xfId="49" applyFont="1" applyFill="1" applyBorder="1" applyAlignment="1">
      <alignment horizontal="center" vertical="center" wrapText="1"/>
      <protection/>
    </xf>
    <xf numFmtId="0" fontId="17" fillId="33" borderId="31" xfId="49" applyFont="1" applyFill="1" applyBorder="1" applyAlignment="1">
      <alignment horizontal="center" vertical="center"/>
      <protection/>
    </xf>
    <xf numFmtId="0" fontId="17" fillId="33" borderId="10" xfId="49" applyFont="1" applyFill="1" applyBorder="1" applyAlignment="1">
      <alignment horizontal="center" vertical="center"/>
      <protection/>
    </xf>
    <xf numFmtId="0" fontId="17" fillId="33" borderId="11" xfId="49" applyFont="1" applyFill="1" applyBorder="1" applyAlignment="1">
      <alignment horizontal="center" vertical="center"/>
      <protection/>
    </xf>
    <xf numFmtId="0" fontId="17" fillId="33" borderId="13" xfId="49" applyFont="1" applyFill="1" applyBorder="1" applyAlignment="1">
      <alignment horizontal="center" vertical="center"/>
      <protection/>
    </xf>
    <xf numFmtId="0" fontId="17" fillId="33" borderId="0" xfId="49" applyFont="1" applyFill="1" applyBorder="1" applyAlignment="1">
      <alignment horizontal="center" vertical="center"/>
      <protection/>
    </xf>
    <xf numFmtId="0" fontId="17" fillId="33" borderId="12" xfId="49" applyFont="1" applyFill="1" applyBorder="1" applyAlignment="1">
      <alignment horizontal="center" vertical="center"/>
      <protection/>
    </xf>
    <xf numFmtId="0" fontId="17" fillId="33" borderId="33" xfId="49" applyFont="1" applyFill="1" applyBorder="1" applyAlignment="1">
      <alignment horizontal="center" vertical="center"/>
      <protection/>
    </xf>
    <xf numFmtId="0" fontId="17" fillId="33" borderId="34" xfId="49" applyFont="1" applyFill="1" applyBorder="1" applyAlignment="1">
      <alignment horizontal="center" vertical="center"/>
      <protection/>
    </xf>
    <xf numFmtId="0" fontId="17" fillId="33" borderId="35" xfId="49" applyFont="1" applyFill="1" applyBorder="1" applyAlignment="1">
      <alignment horizontal="center" vertical="center"/>
      <protection/>
    </xf>
    <xf numFmtId="0" fontId="27" fillId="0" borderId="32" xfId="49" applyFont="1" applyBorder="1" applyAlignment="1">
      <alignment horizontal="center"/>
      <protection/>
    </xf>
    <xf numFmtId="0" fontId="27" fillId="0" borderId="49" xfId="49" applyFont="1" applyBorder="1" applyAlignment="1">
      <alignment horizontal="center"/>
      <protection/>
    </xf>
    <xf numFmtId="0" fontId="27" fillId="0" borderId="15" xfId="49" applyFont="1" applyBorder="1" applyAlignment="1">
      <alignment horizontal="center"/>
      <protection/>
    </xf>
    <xf numFmtId="0" fontId="36" fillId="0" borderId="32" xfId="49" applyFont="1" applyBorder="1" applyAlignment="1">
      <alignment horizontal="center"/>
      <protection/>
    </xf>
    <xf numFmtId="0" fontId="36" fillId="0" borderId="49" xfId="49" applyFont="1" applyBorder="1" applyAlignment="1">
      <alignment horizontal="center"/>
      <protection/>
    </xf>
    <xf numFmtId="0" fontId="36" fillId="0" borderId="15" xfId="49" applyFont="1" applyBorder="1" applyAlignment="1">
      <alignment horizontal="center"/>
      <protection/>
    </xf>
    <xf numFmtId="4" fontId="37" fillId="33" borderId="44" xfId="49" applyNumberFormat="1" applyFont="1" applyFill="1" applyBorder="1" applyAlignment="1" applyProtection="1">
      <alignment horizontal="center" vertical="center" wrapText="1"/>
      <protection/>
    </xf>
    <xf numFmtId="4" fontId="37" fillId="33" borderId="108" xfId="49" applyNumberFormat="1" applyFont="1" applyFill="1" applyBorder="1" applyAlignment="1" applyProtection="1">
      <alignment horizontal="center" vertical="center" wrapText="1"/>
      <protection/>
    </xf>
    <xf numFmtId="4" fontId="37" fillId="33" borderId="40" xfId="49" applyNumberFormat="1" applyFont="1" applyFill="1" applyBorder="1" applyAlignment="1" applyProtection="1">
      <alignment horizontal="center" vertical="center" wrapText="1"/>
      <protection/>
    </xf>
    <xf numFmtId="189" fontId="6" fillId="42" borderId="13" xfId="56" applyNumberFormat="1" applyFont="1" applyFill="1" applyBorder="1" applyAlignment="1">
      <alignment horizontal="left" vertical="center" wrapText="1"/>
    </xf>
    <xf numFmtId="189" fontId="6" fillId="42" borderId="0" xfId="56" applyNumberFormat="1" applyFont="1" applyFill="1" applyBorder="1" applyAlignment="1">
      <alignment horizontal="left" vertical="center" wrapText="1"/>
    </xf>
    <xf numFmtId="1" fontId="1" fillId="0" borderId="0" xfId="49" applyNumberFormat="1" applyFont="1" applyFill="1" applyBorder="1" applyAlignment="1">
      <alignment horizontal="center"/>
      <protection/>
    </xf>
    <xf numFmtId="189" fontId="11" fillId="36" borderId="13" xfId="56" applyNumberFormat="1" applyFont="1" applyFill="1" applyBorder="1" applyAlignment="1">
      <alignment horizontal="left" vertical="center" wrapText="1"/>
    </xf>
    <xf numFmtId="189" fontId="11" fillId="36" borderId="0" xfId="56" applyNumberFormat="1" applyFont="1" applyFill="1" applyBorder="1" applyAlignment="1">
      <alignment horizontal="left" vertical="center" wrapText="1"/>
    </xf>
    <xf numFmtId="189" fontId="5" fillId="43" borderId="13" xfId="56" applyNumberFormat="1" applyFont="1" applyFill="1" applyBorder="1" applyAlignment="1">
      <alignment horizontal="left" vertical="center" wrapText="1"/>
    </xf>
    <xf numFmtId="189" fontId="5" fillId="43" borderId="0" xfId="56" applyNumberFormat="1" applyFont="1" applyFill="1" applyBorder="1" applyAlignment="1">
      <alignment horizontal="left" vertical="center" wrapText="1"/>
    </xf>
    <xf numFmtId="0" fontId="12" fillId="44" borderId="31" xfId="49" applyFont="1" applyFill="1" applyBorder="1" applyAlignment="1">
      <alignment horizontal="center" vertical="center" wrapText="1"/>
      <protection/>
    </xf>
    <xf numFmtId="0" fontId="12" fillId="44" borderId="10" xfId="49" applyFont="1" applyFill="1" applyBorder="1" applyAlignment="1">
      <alignment horizontal="center" vertical="center" wrapText="1"/>
      <protection/>
    </xf>
    <xf numFmtId="0" fontId="12" fillId="44" borderId="11" xfId="49" applyFont="1" applyFill="1" applyBorder="1" applyAlignment="1">
      <alignment horizontal="center" vertical="center" wrapText="1"/>
      <protection/>
    </xf>
    <xf numFmtId="0" fontId="12" fillId="44" borderId="33" xfId="49" applyFont="1" applyFill="1" applyBorder="1" applyAlignment="1">
      <alignment horizontal="center" vertical="center" wrapText="1"/>
      <protection/>
    </xf>
    <xf numFmtId="0" fontId="12" fillId="44" borderId="34" xfId="49" applyFont="1" applyFill="1" applyBorder="1" applyAlignment="1">
      <alignment horizontal="center" vertical="center" wrapText="1"/>
      <protection/>
    </xf>
    <xf numFmtId="0" fontId="12" fillId="44" borderId="35" xfId="49" applyFont="1" applyFill="1" applyBorder="1" applyAlignment="1">
      <alignment horizontal="center" vertical="center" wrapText="1"/>
      <protection/>
    </xf>
    <xf numFmtId="189" fontId="5" fillId="36" borderId="13" xfId="56" applyNumberFormat="1" applyFont="1" applyFill="1" applyBorder="1" applyAlignment="1">
      <alignment horizontal="left" vertical="center" wrapText="1"/>
    </xf>
    <xf numFmtId="189" fontId="5" fillId="36" borderId="0" xfId="56" applyNumberFormat="1" applyFont="1" applyFill="1" applyBorder="1" applyAlignment="1">
      <alignment horizontal="left" vertical="center" wrapText="1"/>
    </xf>
    <xf numFmtId="1" fontId="1" fillId="0" borderId="0" xfId="49" applyNumberFormat="1" applyFont="1" applyFill="1" applyBorder="1" applyAlignment="1" applyProtection="1">
      <alignment horizontal="center"/>
      <protection locked="0"/>
    </xf>
    <xf numFmtId="0" fontId="4" fillId="33" borderId="0" xfId="49" applyFont="1" applyFill="1" applyBorder="1" applyAlignment="1">
      <alignment horizontal="center"/>
      <protection/>
    </xf>
    <xf numFmtId="1" fontId="1" fillId="35" borderId="0" xfId="49" applyNumberFormat="1" applyFont="1" applyFill="1" applyBorder="1" applyAlignment="1" applyProtection="1">
      <alignment horizontal="center"/>
      <protection locked="0"/>
    </xf>
    <xf numFmtId="1" fontId="1" fillId="35" borderId="0" xfId="49" applyNumberFormat="1" applyFont="1" applyFill="1" applyBorder="1" applyAlignment="1" applyProtection="1" quotePrefix="1">
      <alignment horizontal="center"/>
      <protection locked="0"/>
    </xf>
    <xf numFmtId="4" fontId="5" fillId="36" borderId="13" xfId="56" applyNumberFormat="1" applyFont="1" applyFill="1" applyBorder="1" applyAlignment="1" applyProtection="1">
      <alignment horizontal="center" vertical="center" wrapText="1"/>
      <protection/>
    </xf>
    <xf numFmtId="4" fontId="5" fillId="36" borderId="0" xfId="56" applyNumberFormat="1" applyFont="1" applyFill="1" applyBorder="1" applyAlignment="1" applyProtection="1">
      <alignment horizontal="center" vertical="center" wrapText="1"/>
      <protection/>
    </xf>
    <xf numFmtId="4" fontId="5" fillId="36" borderId="12" xfId="56" applyNumberFormat="1" applyFont="1" applyFill="1" applyBorder="1" applyAlignment="1" applyProtection="1">
      <alignment horizontal="center" vertical="center" wrapText="1"/>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IPLIK  REF.MALIYET PORTALI (2004 version)"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7">
    <dxf>
      <font>
        <color indexed="9"/>
      </font>
      <fill>
        <patternFill>
          <bgColor indexed="36"/>
        </patternFill>
      </fill>
    </dxf>
    <dxf>
      <font>
        <color indexed="9"/>
      </font>
      <fill>
        <patternFill>
          <bgColor indexed="36"/>
        </patternFill>
      </fill>
    </dxf>
    <dxf>
      <font>
        <color indexed="53"/>
      </font>
    </dxf>
    <dxf>
      <font>
        <color indexed="9"/>
      </font>
      <fill>
        <patternFill>
          <bgColor indexed="36"/>
        </patternFill>
      </fill>
    </dxf>
    <dxf>
      <font>
        <color indexed="53"/>
      </font>
    </dxf>
    <dxf>
      <font>
        <color rgb="FFFF6600"/>
      </font>
      <border/>
    </dxf>
    <dxf>
      <font>
        <color rgb="FFFFFFFF"/>
      </font>
      <fill>
        <patternFill>
          <bgColor rgb="FF800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98"/>
  <sheetViews>
    <sheetView tabSelected="1" zoomScalePageLayoutView="0" workbookViewId="0" topLeftCell="A1">
      <selection activeCell="A5" sqref="A5:G6"/>
    </sheetView>
  </sheetViews>
  <sheetFormatPr defaultColWidth="9.00390625" defaultRowHeight="12.75"/>
  <cols>
    <col min="1" max="1" width="11.75390625" style="2" customWidth="1"/>
    <col min="2" max="2" width="19.75390625" style="2" customWidth="1"/>
    <col min="3" max="3" width="16.375" style="2" customWidth="1"/>
    <col min="4" max="4" width="9.125" style="2" customWidth="1"/>
    <col min="5" max="5" width="10.125" style="2" customWidth="1"/>
    <col min="6" max="6" width="17.875" style="2" customWidth="1"/>
    <col min="7" max="7" width="5.25390625" style="2" customWidth="1"/>
    <col min="8" max="8" width="9.125" style="2" customWidth="1"/>
    <col min="9" max="9" width="15.25390625" style="2" customWidth="1"/>
    <col min="10" max="10" width="9.125" style="2" customWidth="1"/>
    <col min="11" max="11" width="10.25390625" style="2" customWidth="1"/>
    <col min="12" max="12" width="9.125" style="2" customWidth="1"/>
    <col min="13" max="13" width="16.75390625" style="2" customWidth="1"/>
    <col min="14" max="14" width="9.125" style="2" customWidth="1"/>
    <col min="15" max="15" width="10.625" style="2" customWidth="1"/>
    <col min="16" max="23" width="9.125" style="1" customWidth="1"/>
    <col min="24" max="16384" width="9.125" style="2" customWidth="1"/>
  </cols>
  <sheetData>
    <row r="1" spans="1:15" ht="36.75" customHeight="1" thickBot="1">
      <c r="A1" s="456" t="s">
        <v>23</v>
      </c>
      <c r="B1" s="457"/>
      <c r="C1" s="457"/>
      <c r="D1" s="457"/>
      <c r="E1" s="457"/>
      <c r="F1" s="457"/>
      <c r="G1" s="457"/>
      <c r="H1" s="457"/>
      <c r="I1" s="457"/>
      <c r="J1" s="457"/>
      <c r="K1" s="457"/>
      <c r="L1" s="457"/>
      <c r="M1" s="457"/>
      <c r="N1" s="457"/>
      <c r="O1" s="26" t="s">
        <v>190</v>
      </c>
    </row>
    <row r="2" spans="1:15" ht="12.75">
      <c r="A2" s="458" t="s">
        <v>233</v>
      </c>
      <c r="B2" s="459"/>
      <c r="C2" s="459"/>
      <c r="D2" s="459"/>
      <c r="E2" s="459"/>
      <c r="F2" s="459"/>
      <c r="G2" s="459"/>
      <c r="H2" s="459"/>
      <c r="I2" s="459"/>
      <c r="J2" s="459"/>
      <c r="K2" s="459"/>
      <c r="L2" s="459"/>
      <c r="M2" s="459"/>
      <c r="N2" s="459"/>
      <c r="O2" s="460"/>
    </row>
    <row r="3" spans="1:15" ht="12.75">
      <c r="A3" s="461"/>
      <c r="B3" s="462"/>
      <c r="C3" s="462"/>
      <c r="D3" s="462"/>
      <c r="E3" s="462"/>
      <c r="F3" s="462"/>
      <c r="G3" s="462"/>
      <c r="H3" s="462"/>
      <c r="I3" s="462"/>
      <c r="J3" s="462"/>
      <c r="K3" s="462"/>
      <c r="L3" s="462"/>
      <c r="M3" s="462"/>
      <c r="N3" s="462"/>
      <c r="O3" s="463"/>
    </row>
    <row r="4" spans="1:15" ht="21.75" customHeight="1" thickBot="1">
      <c r="A4" s="464"/>
      <c r="B4" s="465"/>
      <c r="C4" s="465"/>
      <c r="D4" s="465"/>
      <c r="E4" s="465"/>
      <c r="F4" s="465"/>
      <c r="G4" s="465"/>
      <c r="H4" s="465"/>
      <c r="I4" s="465"/>
      <c r="J4" s="465"/>
      <c r="K4" s="465"/>
      <c r="L4" s="465"/>
      <c r="M4" s="465"/>
      <c r="N4" s="465"/>
      <c r="O4" s="466"/>
    </row>
    <row r="5" spans="1:15" ht="12.75">
      <c r="A5" s="467" t="s">
        <v>24</v>
      </c>
      <c r="B5" s="468"/>
      <c r="C5" s="468"/>
      <c r="D5" s="468"/>
      <c r="E5" s="468"/>
      <c r="F5" s="468"/>
      <c r="G5" s="468"/>
      <c r="H5" s="467" t="s">
        <v>25</v>
      </c>
      <c r="I5" s="468"/>
      <c r="J5" s="468"/>
      <c r="K5" s="471"/>
      <c r="L5" s="467" t="s">
        <v>26</v>
      </c>
      <c r="M5" s="468"/>
      <c r="N5" s="468"/>
      <c r="O5" s="471"/>
    </row>
    <row r="6" spans="1:15" ht="49.5" customHeight="1" thickBot="1">
      <c r="A6" s="469"/>
      <c r="B6" s="470"/>
      <c r="C6" s="470"/>
      <c r="D6" s="470"/>
      <c r="E6" s="470"/>
      <c r="F6" s="470"/>
      <c r="G6" s="470"/>
      <c r="H6" s="472"/>
      <c r="I6" s="473"/>
      <c r="J6" s="473"/>
      <c r="K6" s="474"/>
      <c r="L6" s="469"/>
      <c r="M6" s="470"/>
      <c r="N6" s="470"/>
      <c r="O6" s="475"/>
    </row>
    <row r="7" spans="1:15" ht="12.75">
      <c r="A7" s="476" t="s">
        <v>27</v>
      </c>
      <c r="B7" s="477"/>
      <c r="C7" s="478"/>
      <c r="D7" s="441" t="s">
        <v>28</v>
      </c>
      <c r="E7" s="442"/>
      <c r="F7" s="441" t="s">
        <v>29</v>
      </c>
      <c r="G7" s="442"/>
      <c r="H7" s="435" t="s">
        <v>27</v>
      </c>
      <c r="I7" s="436"/>
      <c r="J7" s="441" t="s">
        <v>28</v>
      </c>
      <c r="K7" s="442"/>
      <c r="L7" s="435" t="s">
        <v>27</v>
      </c>
      <c r="M7" s="436"/>
      <c r="N7" s="441" t="s">
        <v>28</v>
      </c>
      <c r="O7" s="442"/>
    </row>
    <row r="8" spans="1:15" ht="12.75">
      <c r="A8" s="479"/>
      <c r="B8" s="480"/>
      <c r="C8" s="481"/>
      <c r="D8" s="443"/>
      <c r="E8" s="444"/>
      <c r="F8" s="443"/>
      <c r="G8" s="444"/>
      <c r="H8" s="437"/>
      <c r="I8" s="438"/>
      <c r="J8" s="443"/>
      <c r="K8" s="444"/>
      <c r="L8" s="437"/>
      <c r="M8" s="438"/>
      <c r="N8" s="443"/>
      <c r="O8" s="444"/>
    </row>
    <row r="9" spans="1:15" ht="27.75" customHeight="1" thickBot="1">
      <c r="A9" s="482"/>
      <c r="B9" s="483"/>
      <c r="C9" s="484"/>
      <c r="D9" s="445"/>
      <c r="E9" s="446"/>
      <c r="F9" s="445"/>
      <c r="G9" s="446"/>
      <c r="H9" s="439"/>
      <c r="I9" s="440"/>
      <c r="J9" s="445"/>
      <c r="K9" s="446"/>
      <c r="L9" s="439"/>
      <c r="M9" s="440"/>
      <c r="N9" s="445"/>
      <c r="O9" s="446"/>
    </row>
    <row r="10" spans="1:15" ht="20.25">
      <c r="A10" s="447" t="s">
        <v>30</v>
      </c>
      <c r="B10" s="448"/>
      <c r="C10" s="449"/>
      <c r="D10" s="450"/>
      <c r="E10" s="451"/>
      <c r="F10" s="27" t="s">
        <v>31</v>
      </c>
      <c r="G10" s="28"/>
      <c r="H10" s="29" t="s">
        <v>32</v>
      </c>
      <c r="I10" s="30"/>
      <c r="J10" s="452"/>
      <c r="K10" s="453"/>
      <c r="L10" s="454" t="s">
        <v>33</v>
      </c>
      <c r="M10" s="455"/>
      <c r="N10" s="447"/>
      <c r="O10" s="449"/>
    </row>
    <row r="11" spans="1:15" ht="20.25">
      <c r="A11" s="430" t="s">
        <v>34</v>
      </c>
      <c r="B11" s="431"/>
      <c r="C11" s="432"/>
      <c r="D11" s="382"/>
      <c r="E11" s="331"/>
      <c r="F11" s="31" t="s">
        <v>183</v>
      </c>
      <c r="G11" s="28"/>
      <c r="H11" s="353" t="s">
        <v>35</v>
      </c>
      <c r="I11" s="354"/>
      <c r="J11" s="433"/>
      <c r="K11" s="434"/>
      <c r="L11" s="365" t="s">
        <v>36</v>
      </c>
      <c r="M11" s="366" t="s">
        <v>36</v>
      </c>
      <c r="N11" s="365"/>
      <c r="O11" s="366"/>
    </row>
    <row r="12" spans="1:15" ht="20.25">
      <c r="A12" s="365" t="s">
        <v>37</v>
      </c>
      <c r="B12" s="425" t="s">
        <v>38</v>
      </c>
      <c r="C12" s="366" t="s">
        <v>38</v>
      </c>
      <c r="D12" s="382"/>
      <c r="E12" s="331"/>
      <c r="F12" s="191" t="s">
        <v>184</v>
      </c>
      <c r="G12" s="32"/>
      <c r="H12" s="387" t="s">
        <v>39</v>
      </c>
      <c r="I12" s="388" t="s">
        <v>39</v>
      </c>
      <c r="J12" s="334"/>
      <c r="K12" s="374"/>
      <c r="L12" s="365" t="s">
        <v>40</v>
      </c>
      <c r="M12" s="366" t="s">
        <v>40</v>
      </c>
      <c r="N12" s="365"/>
      <c r="O12" s="366"/>
    </row>
    <row r="13" spans="1:15" ht="20.25">
      <c r="A13" s="365" t="s">
        <v>41</v>
      </c>
      <c r="B13" s="425" t="s">
        <v>38</v>
      </c>
      <c r="C13" s="366" t="s">
        <v>38</v>
      </c>
      <c r="D13" s="382"/>
      <c r="E13" s="331"/>
      <c r="F13" s="33" t="s">
        <v>42</v>
      </c>
      <c r="G13" s="28"/>
      <c r="H13" s="353" t="s">
        <v>43</v>
      </c>
      <c r="I13" s="354" t="s">
        <v>43</v>
      </c>
      <c r="J13" s="334"/>
      <c r="K13" s="374"/>
      <c r="L13" s="365" t="s">
        <v>44</v>
      </c>
      <c r="M13" s="366" t="s">
        <v>44</v>
      </c>
      <c r="N13" s="365"/>
      <c r="O13" s="366"/>
    </row>
    <row r="14" spans="1:15" ht="20.25">
      <c r="A14" s="365" t="s">
        <v>45</v>
      </c>
      <c r="B14" s="425" t="s">
        <v>46</v>
      </c>
      <c r="C14" s="366" t="s">
        <v>46</v>
      </c>
      <c r="D14" s="382"/>
      <c r="E14" s="331"/>
      <c r="F14" s="190" t="s">
        <v>181</v>
      </c>
      <c r="G14" s="32"/>
      <c r="H14" s="429" t="s">
        <v>47</v>
      </c>
      <c r="I14" s="386" t="s">
        <v>47</v>
      </c>
      <c r="J14" s="334"/>
      <c r="K14" s="374"/>
      <c r="L14" s="365" t="s">
        <v>48</v>
      </c>
      <c r="M14" s="366" t="s">
        <v>48</v>
      </c>
      <c r="N14" s="365"/>
      <c r="O14" s="366"/>
    </row>
    <row r="15" spans="1:15" ht="20.25">
      <c r="A15" s="365" t="s">
        <v>49</v>
      </c>
      <c r="B15" s="425" t="s">
        <v>46</v>
      </c>
      <c r="C15" s="366" t="s">
        <v>46</v>
      </c>
      <c r="D15" s="382"/>
      <c r="E15" s="331"/>
      <c r="F15" s="190" t="s">
        <v>182</v>
      </c>
      <c r="G15" s="36"/>
      <c r="H15" s="426" t="s">
        <v>50</v>
      </c>
      <c r="I15" s="370" t="s">
        <v>50</v>
      </c>
      <c r="J15" s="334"/>
      <c r="K15" s="374"/>
      <c r="L15" s="365" t="s">
        <v>51</v>
      </c>
      <c r="M15" s="366" t="s">
        <v>51</v>
      </c>
      <c r="N15" s="427"/>
      <c r="O15" s="428"/>
    </row>
    <row r="16" spans="1:15" ht="20.25" customHeight="1">
      <c r="A16" s="353" t="s">
        <v>52</v>
      </c>
      <c r="B16" s="373"/>
      <c r="C16" s="354"/>
      <c r="D16" s="382"/>
      <c r="E16" s="331"/>
      <c r="F16" s="416" t="s">
        <v>178</v>
      </c>
      <c r="G16" s="418"/>
      <c r="H16" s="369" t="s">
        <v>53</v>
      </c>
      <c r="I16" s="370" t="s">
        <v>53</v>
      </c>
      <c r="J16" s="334"/>
      <c r="K16" s="374"/>
      <c r="L16" s="365" t="s">
        <v>54</v>
      </c>
      <c r="M16" s="366" t="s">
        <v>54</v>
      </c>
      <c r="N16" s="423"/>
      <c r="O16" s="424"/>
    </row>
    <row r="17" spans="1:15" ht="20.25" customHeight="1">
      <c r="A17" s="353" t="s">
        <v>55</v>
      </c>
      <c r="B17" s="373"/>
      <c r="C17" s="354"/>
      <c r="D17" s="382"/>
      <c r="E17" s="383"/>
      <c r="F17" s="417"/>
      <c r="G17" s="419"/>
      <c r="H17" s="369" t="s">
        <v>56</v>
      </c>
      <c r="I17" s="370" t="s">
        <v>56</v>
      </c>
      <c r="J17" s="334"/>
      <c r="K17" s="374"/>
      <c r="L17" s="365" t="s">
        <v>57</v>
      </c>
      <c r="M17" s="366" t="s">
        <v>57</v>
      </c>
      <c r="N17" s="365"/>
      <c r="O17" s="366"/>
    </row>
    <row r="18" spans="1:15" ht="20.25" customHeight="1">
      <c r="A18" s="397" t="s">
        <v>58</v>
      </c>
      <c r="B18" s="398"/>
      <c r="C18" s="399"/>
      <c r="D18" s="412"/>
      <c r="E18" s="413"/>
      <c r="F18" s="416" t="s">
        <v>179</v>
      </c>
      <c r="G18" s="418"/>
      <c r="H18" s="369" t="s">
        <v>59</v>
      </c>
      <c r="I18" s="370" t="s">
        <v>59</v>
      </c>
      <c r="J18" s="334"/>
      <c r="K18" s="374"/>
      <c r="L18" s="365" t="s">
        <v>53</v>
      </c>
      <c r="M18" s="366" t="s">
        <v>53</v>
      </c>
      <c r="N18" s="365"/>
      <c r="O18" s="366"/>
    </row>
    <row r="19" spans="1:15" ht="18" customHeight="1">
      <c r="A19" s="397"/>
      <c r="B19" s="398"/>
      <c r="C19" s="399"/>
      <c r="D19" s="414"/>
      <c r="E19" s="415"/>
      <c r="F19" s="417"/>
      <c r="G19" s="419"/>
      <c r="H19" s="369" t="s">
        <v>48</v>
      </c>
      <c r="I19" s="370" t="s">
        <v>48</v>
      </c>
      <c r="J19" s="334"/>
      <c r="K19" s="374"/>
      <c r="L19" s="421" t="s">
        <v>60</v>
      </c>
      <c r="M19" s="422"/>
      <c r="N19" s="365"/>
      <c r="O19" s="366"/>
    </row>
    <row r="20" spans="1:15" ht="15" customHeight="1">
      <c r="A20" s="397" t="s">
        <v>61</v>
      </c>
      <c r="B20" s="398"/>
      <c r="C20" s="399"/>
      <c r="D20" s="412"/>
      <c r="E20" s="413"/>
      <c r="F20" s="416" t="s">
        <v>180</v>
      </c>
      <c r="G20" s="418"/>
      <c r="H20" s="405" t="s">
        <v>58</v>
      </c>
      <c r="I20" s="390" t="s">
        <v>58</v>
      </c>
      <c r="J20" s="363"/>
      <c r="K20" s="364"/>
      <c r="L20" s="389" t="s">
        <v>58</v>
      </c>
      <c r="M20" s="390" t="s">
        <v>58</v>
      </c>
      <c r="N20" s="393"/>
      <c r="O20" s="394"/>
    </row>
    <row r="21" spans="1:15" ht="31.5" customHeight="1">
      <c r="A21" s="397"/>
      <c r="B21" s="398"/>
      <c r="C21" s="399"/>
      <c r="D21" s="414"/>
      <c r="E21" s="415"/>
      <c r="F21" s="417"/>
      <c r="G21" s="419"/>
      <c r="H21" s="406"/>
      <c r="I21" s="392"/>
      <c r="J21" s="408"/>
      <c r="K21" s="420"/>
      <c r="L21" s="391"/>
      <c r="M21" s="392"/>
      <c r="N21" s="395"/>
      <c r="O21" s="396"/>
    </row>
    <row r="22" spans="1:15" ht="20.25">
      <c r="A22" s="397" t="s">
        <v>62</v>
      </c>
      <c r="B22" s="398"/>
      <c r="C22" s="399"/>
      <c r="D22" s="40"/>
      <c r="E22" s="174"/>
      <c r="F22" s="400" t="s">
        <v>185</v>
      </c>
      <c r="G22" s="321"/>
      <c r="H22" s="405" t="s">
        <v>63</v>
      </c>
      <c r="I22" s="390" t="s">
        <v>58</v>
      </c>
      <c r="J22" s="363"/>
      <c r="K22" s="407"/>
      <c r="L22" s="410" t="s">
        <v>63</v>
      </c>
      <c r="M22" s="411" t="s">
        <v>58</v>
      </c>
      <c r="N22" s="393"/>
      <c r="O22" s="394"/>
    </row>
    <row r="23" spans="1:15" ht="22.5" customHeight="1">
      <c r="A23" s="397" t="s">
        <v>57</v>
      </c>
      <c r="B23" s="398" t="s">
        <v>64</v>
      </c>
      <c r="C23" s="399" t="s">
        <v>64</v>
      </c>
      <c r="D23" s="37"/>
      <c r="E23" s="171"/>
      <c r="F23" s="401"/>
      <c r="G23" s="403"/>
      <c r="H23" s="406"/>
      <c r="I23" s="392"/>
      <c r="J23" s="408"/>
      <c r="K23" s="409"/>
      <c r="L23" s="406"/>
      <c r="M23" s="392"/>
      <c r="N23" s="395"/>
      <c r="O23" s="396"/>
    </row>
    <row r="24" spans="1:15" ht="20.25">
      <c r="A24" s="353" t="s">
        <v>53</v>
      </c>
      <c r="B24" s="373"/>
      <c r="C24" s="354"/>
      <c r="D24" s="382"/>
      <c r="E24" s="383"/>
      <c r="F24" s="401"/>
      <c r="G24" s="403"/>
      <c r="H24" s="369" t="s">
        <v>57</v>
      </c>
      <c r="I24" s="370" t="s">
        <v>57</v>
      </c>
      <c r="J24" s="334"/>
      <c r="K24" s="374"/>
      <c r="L24" s="387" t="s">
        <v>39</v>
      </c>
      <c r="M24" s="388" t="s">
        <v>39</v>
      </c>
      <c r="N24" s="365"/>
      <c r="O24" s="366"/>
    </row>
    <row r="25" spans="1:15" ht="20.25">
      <c r="A25" s="353" t="s">
        <v>66</v>
      </c>
      <c r="B25" s="373"/>
      <c r="C25" s="354"/>
      <c r="D25" s="382"/>
      <c r="E25" s="383"/>
      <c r="F25" s="401"/>
      <c r="G25" s="403"/>
      <c r="H25" s="384" t="s">
        <v>51</v>
      </c>
      <c r="I25" s="366" t="s">
        <v>51</v>
      </c>
      <c r="J25" s="334"/>
      <c r="K25" s="374"/>
      <c r="L25" s="353" t="s">
        <v>67</v>
      </c>
      <c r="M25" s="354" t="s">
        <v>67</v>
      </c>
      <c r="N25" s="365"/>
      <c r="O25" s="366"/>
    </row>
    <row r="26" spans="1:15" ht="20.25">
      <c r="A26" s="367" t="s">
        <v>35</v>
      </c>
      <c r="B26" s="368"/>
      <c r="C26" s="381"/>
      <c r="D26" s="378"/>
      <c r="E26" s="379"/>
      <c r="F26" s="401"/>
      <c r="G26" s="403"/>
      <c r="H26" s="384" t="s">
        <v>54</v>
      </c>
      <c r="I26" s="366" t="s">
        <v>54</v>
      </c>
      <c r="J26" s="375"/>
      <c r="K26" s="380"/>
      <c r="L26" s="385" t="s">
        <v>68</v>
      </c>
      <c r="M26" s="386" t="s">
        <v>67</v>
      </c>
      <c r="N26" s="355"/>
      <c r="O26" s="356"/>
    </row>
    <row r="27" spans="1:15" ht="20.25">
      <c r="A27" s="367" t="s">
        <v>56</v>
      </c>
      <c r="B27" s="368"/>
      <c r="C27" s="381"/>
      <c r="D27" s="382"/>
      <c r="E27" s="383"/>
      <c r="F27" s="401"/>
      <c r="G27" s="403"/>
      <c r="H27" s="369" t="s">
        <v>67</v>
      </c>
      <c r="I27" s="370" t="s">
        <v>67</v>
      </c>
      <c r="J27" s="334"/>
      <c r="K27" s="374"/>
      <c r="L27" s="365" t="s">
        <v>43</v>
      </c>
      <c r="M27" s="366" t="s">
        <v>43</v>
      </c>
      <c r="N27" s="365"/>
      <c r="O27" s="366"/>
    </row>
    <row r="28" spans="1:15" ht="20.25">
      <c r="A28" s="353" t="s">
        <v>59</v>
      </c>
      <c r="B28" s="373"/>
      <c r="C28" s="354"/>
      <c r="D28" s="378"/>
      <c r="E28" s="379"/>
      <c r="F28" s="401"/>
      <c r="G28" s="403"/>
      <c r="H28" s="369" t="s">
        <v>68</v>
      </c>
      <c r="I28" s="370" t="s">
        <v>67</v>
      </c>
      <c r="J28" s="375"/>
      <c r="K28" s="380"/>
      <c r="L28" s="353" t="s">
        <v>62</v>
      </c>
      <c r="M28" s="354"/>
      <c r="N28" s="355"/>
      <c r="O28" s="356"/>
    </row>
    <row r="29" spans="1:15" ht="20.25">
      <c r="A29" s="353" t="s">
        <v>48</v>
      </c>
      <c r="B29" s="373"/>
      <c r="C29" s="354"/>
      <c r="D29" s="330"/>
      <c r="E29" s="331"/>
      <c r="F29" s="401"/>
      <c r="G29" s="403"/>
      <c r="H29" s="332" t="s">
        <v>60</v>
      </c>
      <c r="I29" s="333"/>
      <c r="J29" s="334"/>
      <c r="K29" s="374"/>
      <c r="L29" s="34" t="s">
        <v>69</v>
      </c>
      <c r="M29" s="35"/>
      <c r="N29" s="365"/>
      <c r="O29" s="366"/>
    </row>
    <row r="30" spans="1:15" ht="20.25">
      <c r="A30" s="367" t="s">
        <v>39</v>
      </c>
      <c r="B30" s="368"/>
      <c r="C30" s="368"/>
      <c r="D30" s="342"/>
      <c r="E30" s="343"/>
      <c r="F30" s="401"/>
      <c r="G30" s="403"/>
      <c r="H30" s="373" t="s">
        <v>62</v>
      </c>
      <c r="I30" s="354"/>
      <c r="J30" s="375"/>
      <c r="K30" s="376"/>
      <c r="L30" s="377" t="s">
        <v>70</v>
      </c>
      <c r="M30" s="372"/>
      <c r="N30" s="365"/>
      <c r="O30" s="366"/>
    </row>
    <row r="31" spans="1:15" ht="20.25">
      <c r="A31" s="367" t="s">
        <v>43</v>
      </c>
      <c r="B31" s="368"/>
      <c r="C31" s="368"/>
      <c r="D31" s="330"/>
      <c r="E31" s="331"/>
      <c r="F31" s="401"/>
      <c r="G31" s="403"/>
      <c r="H31" s="369" t="s">
        <v>69</v>
      </c>
      <c r="I31" s="370"/>
      <c r="J31" s="41"/>
      <c r="K31" s="42"/>
      <c r="L31" s="43" t="s">
        <v>71</v>
      </c>
      <c r="M31" s="44"/>
      <c r="N31" s="355"/>
      <c r="O31" s="356"/>
    </row>
    <row r="32" spans="1:15" ht="20.25">
      <c r="A32" s="357" t="s">
        <v>70</v>
      </c>
      <c r="B32" s="358"/>
      <c r="C32" s="358"/>
      <c r="D32" s="330"/>
      <c r="E32" s="331"/>
      <c r="F32" s="401"/>
      <c r="G32" s="403"/>
      <c r="H32" s="371" t="s">
        <v>70</v>
      </c>
      <c r="I32" s="372"/>
      <c r="J32" s="38"/>
      <c r="K32" s="39"/>
      <c r="L32" s="29" t="s">
        <v>32</v>
      </c>
      <c r="M32" s="30"/>
      <c r="N32" s="355"/>
      <c r="O32" s="356"/>
    </row>
    <row r="33" spans="1:15" ht="20.25">
      <c r="A33" s="349" t="s">
        <v>71</v>
      </c>
      <c r="B33" s="350"/>
      <c r="C33" s="350"/>
      <c r="D33" s="330"/>
      <c r="E33" s="331"/>
      <c r="F33" s="401"/>
      <c r="G33" s="403"/>
      <c r="H33" s="351" t="s">
        <v>71</v>
      </c>
      <c r="I33" s="352"/>
      <c r="J33" s="38"/>
      <c r="K33" s="39"/>
      <c r="L33" s="353" t="s">
        <v>35</v>
      </c>
      <c r="M33" s="354"/>
      <c r="N33" s="355"/>
      <c r="O33" s="356"/>
    </row>
    <row r="34" spans="1:15" ht="21" thickBot="1">
      <c r="A34" s="357" t="s">
        <v>65</v>
      </c>
      <c r="B34" s="358"/>
      <c r="C34" s="358"/>
      <c r="D34" s="359"/>
      <c r="E34" s="360"/>
      <c r="F34" s="401"/>
      <c r="G34" s="403"/>
      <c r="H34" s="361" t="s">
        <v>65</v>
      </c>
      <c r="I34" s="362"/>
      <c r="J34" s="363"/>
      <c r="K34" s="364"/>
      <c r="L34" s="337" t="s">
        <v>65</v>
      </c>
      <c r="M34" s="338"/>
      <c r="N34" s="337"/>
      <c r="O34" s="338"/>
    </row>
    <row r="35" spans="1:15" ht="20.25">
      <c r="A35" s="339" t="s">
        <v>72</v>
      </c>
      <c r="B35" s="340"/>
      <c r="C35" s="341"/>
      <c r="D35" s="342"/>
      <c r="E35" s="343"/>
      <c r="F35" s="401"/>
      <c r="G35" s="403"/>
      <c r="H35" s="344" t="s">
        <v>72</v>
      </c>
      <c r="I35" s="345"/>
      <c r="J35" s="346"/>
      <c r="K35" s="347"/>
      <c r="L35" s="348" t="s">
        <v>72</v>
      </c>
      <c r="M35" s="345"/>
      <c r="N35" s="346"/>
      <c r="O35" s="347"/>
    </row>
    <row r="36" spans="1:15" ht="20.25">
      <c r="A36" s="327" t="s">
        <v>73</v>
      </c>
      <c r="B36" s="328"/>
      <c r="C36" s="329"/>
      <c r="D36" s="330"/>
      <c r="E36" s="331"/>
      <c r="F36" s="401"/>
      <c r="G36" s="403"/>
      <c r="H36" s="332" t="s">
        <v>73</v>
      </c>
      <c r="I36" s="333"/>
      <c r="J36" s="334"/>
      <c r="K36" s="335"/>
      <c r="L36" s="336" t="s">
        <v>73</v>
      </c>
      <c r="M36" s="333"/>
      <c r="N36" s="334"/>
      <c r="O36" s="335"/>
    </row>
    <row r="37" spans="1:15" ht="21" thickBot="1">
      <c r="A37" s="317" t="s">
        <v>74</v>
      </c>
      <c r="B37" s="318" t="s">
        <v>75</v>
      </c>
      <c r="C37" s="319" t="s">
        <v>75</v>
      </c>
      <c r="D37" s="320"/>
      <c r="E37" s="321"/>
      <c r="F37" s="402"/>
      <c r="G37" s="404"/>
      <c r="H37" s="322" t="s">
        <v>74</v>
      </c>
      <c r="I37" s="323"/>
      <c r="J37" s="324"/>
      <c r="K37" s="325"/>
      <c r="L37" s="326" t="s">
        <v>74</v>
      </c>
      <c r="M37" s="323"/>
      <c r="N37" s="324"/>
      <c r="O37" s="325"/>
    </row>
    <row r="38" spans="1:15" ht="15.75" thickBot="1">
      <c r="A38" s="178"/>
      <c r="B38" s="179"/>
      <c r="C38" s="179"/>
      <c r="D38" s="179"/>
      <c r="E38" s="179"/>
      <c r="F38" s="179"/>
      <c r="G38" s="180"/>
      <c r="H38" s="301"/>
      <c r="I38" s="302"/>
      <c r="J38" s="302"/>
      <c r="K38" s="302"/>
      <c r="L38" s="303"/>
      <c r="M38" s="303"/>
      <c r="N38" s="303"/>
      <c r="O38" s="304"/>
    </row>
    <row r="39" spans="1:15" ht="27" customHeight="1" thickBot="1">
      <c r="A39" s="305" t="s">
        <v>76</v>
      </c>
      <c r="B39" s="306"/>
      <c r="C39" s="307"/>
      <c r="D39" s="305" t="s">
        <v>77</v>
      </c>
      <c r="E39" s="308"/>
      <c r="F39" s="308"/>
      <c r="G39" s="308"/>
      <c r="H39" s="309"/>
      <c r="I39" s="45"/>
      <c r="J39" s="46"/>
      <c r="K39" s="46"/>
      <c r="L39" s="46"/>
      <c r="M39" s="46"/>
      <c r="N39" s="46"/>
      <c r="O39" s="47"/>
    </row>
    <row r="40" spans="1:15" ht="16.5" thickBot="1">
      <c r="A40" s="305" t="s">
        <v>78</v>
      </c>
      <c r="B40" s="308"/>
      <c r="C40" s="308"/>
      <c r="D40" s="195" t="s">
        <v>79</v>
      </c>
      <c r="E40" s="196"/>
      <c r="F40" s="196"/>
      <c r="G40" s="196"/>
      <c r="H40" s="197"/>
      <c r="I40" s="310" t="s">
        <v>80</v>
      </c>
      <c r="J40" s="311"/>
      <c r="K40" s="311"/>
      <c r="L40" s="311"/>
      <c r="M40" s="311"/>
      <c r="N40" s="311"/>
      <c r="O40" s="312"/>
    </row>
    <row r="41" spans="1:15" ht="16.5" thickBot="1">
      <c r="A41" s="313" t="s">
        <v>81</v>
      </c>
      <c r="B41" s="314"/>
      <c r="C41" s="48" t="s">
        <v>82</v>
      </c>
      <c r="D41" s="175" t="s">
        <v>83</v>
      </c>
      <c r="E41" s="176"/>
      <c r="F41" s="176"/>
      <c r="G41" s="176"/>
      <c r="H41" s="177"/>
      <c r="I41" s="310"/>
      <c r="J41" s="311"/>
      <c r="K41" s="311"/>
      <c r="L41" s="311"/>
      <c r="M41" s="311"/>
      <c r="N41" s="311"/>
      <c r="O41" s="312"/>
    </row>
    <row r="42" spans="1:15" ht="16.5" thickBot="1">
      <c r="A42" s="313" t="s">
        <v>84</v>
      </c>
      <c r="B42" s="314"/>
      <c r="C42" s="48" t="s">
        <v>85</v>
      </c>
      <c r="D42" s="175" t="s">
        <v>86</v>
      </c>
      <c r="E42" s="176"/>
      <c r="F42" s="176"/>
      <c r="G42" s="176"/>
      <c r="H42" s="177"/>
      <c r="I42" s="310"/>
      <c r="J42" s="311"/>
      <c r="K42" s="311"/>
      <c r="L42" s="311"/>
      <c r="M42" s="311"/>
      <c r="N42" s="311"/>
      <c r="O42" s="312"/>
    </row>
    <row r="43" spans="1:15" ht="15.75">
      <c r="A43" s="315" t="s">
        <v>87</v>
      </c>
      <c r="B43" s="316"/>
      <c r="C43" s="49"/>
      <c r="D43" s="175" t="s">
        <v>88</v>
      </c>
      <c r="E43" s="176"/>
      <c r="F43" s="176"/>
      <c r="G43" s="176"/>
      <c r="H43" s="177"/>
      <c r="I43" s="310"/>
      <c r="J43" s="311"/>
      <c r="K43" s="311"/>
      <c r="L43" s="311"/>
      <c r="M43" s="311"/>
      <c r="N43" s="311"/>
      <c r="O43" s="312"/>
    </row>
    <row r="44" spans="1:15" ht="15.75">
      <c r="A44" s="292" t="s">
        <v>89</v>
      </c>
      <c r="B44" s="293"/>
      <c r="C44" s="50"/>
      <c r="D44" s="175" t="s">
        <v>90</v>
      </c>
      <c r="E44" s="176"/>
      <c r="F44" s="176"/>
      <c r="G44" s="176"/>
      <c r="H44" s="177"/>
      <c r="I44" s="51"/>
      <c r="J44" s="52"/>
      <c r="K44" s="52"/>
      <c r="L44" s="52"/>
      <c r="M44" s="52"/>
      <c r="N44" s="52"/>
      <c r="O44" s="53"/>
    </row>
    <row r="45" spans="1:15" ht="15.75">
      <c r="A45" s="292" t="s">
        <v>91</v>
      </c>
      <c r="B45" s="293"/>
      <c r="C45" s="50"/>
      <c r="D45" s="175" t="s">
        <v>92</v>
      </c>
      <c r="E45" s="192"/>
      <c r="F45" s="194"/>
      <c r="G45" s="176"/>
      <c r="H45" s="177"/>
      <c r="I45" s="296" t="s">
        <v>93</v>
      </c>
      <c r="J45" s="291"/>
      <c r="K45" s="291"/>
      <c r="L45" s="291"/>
      <c r="M45" s="291"/>
      <c r="N45" s="291"/>
      <c r="O45" s="298"/>
    </row>
    <row r="46" spans="1:15" ht="16.5" thickBot="1">
      <c r="A46" s="299" t="s">
        <v>94</v>
      </c>
      <c r="B46" s="300"/>
      <c r="C46" s="50"/>
      <c r="D46" s="187" t="s">
        <v>95</v>
      </c>
      <c r="E46" s="188"/>
      <c r="F46" s="193"/>
      <c r="G46" s="188"/>
      <c r="H46" s="189"/>
      <c r="I46" s="51"/>
      <c r="J46" s="52"/>
      <c r="K46" s="52"/>
      <c r="L46" s="52"/>
      <c r="M46" s="52"/>
      <c r="N46" s="52"/>
      <c r="O46" s="53"/>
    </row>
    <row r="47" spans="1:15" ht="15" customHeight="1">
      <c r="A47" s="292" t="s">
        <v>96</v>
      </c>
      <c r="B47" s="293"/>
      <c r="C47" s="50"/>
      <c r="D47" s="181" t="s">
        <v>97</v>
      </c>
      <c r="E47" s="182"/>
      <c r="F47" s="185"/>
      <c r="G47" s="182"/>
      <c r="H47" s="183"/>
      <c r="I47" s="52"/>
      <c r="J47" s="52"/>
      <c r="K47" s="52"/>
      <c r="L47" s="52"/>
      <c r="M47" s="52"/>
      <c r="N47" s="52"/>
      <c r="O47" s="53"/>
    </row>
    <row r="48" spans="1:15" ht="15.75">
      <c r="A48" s="292" t="s">
        <v>98</v>
      </c>
      <c r="B48" s="293"/>
      <c r="C48" s="54"/>
      <c r="D48" s="184"/>
      <c r="E48" s="185"/>
      <c r="F48" s="185"/>
      <c r="G48" s="185"/>
      <c r="H48" s="186"/>
      <c r="I48" s="296" t="s">
        <v>99</v>
      </c>
      <c r="J48" s="291"/>
      <c r="K48" s="291"/>
      <c r="L48" s="52"/>
      <c r="M48" s="52"/>
      <c r="N48" s="52"/>
      <c r="O48" s="53"/>
    </row>
    <row r="49" spans="1:15" ht="15.75">
      <c r="A49" s="289" t="s">
        <v>100</v>
      </c>
      <c r="B49" s="297"/>
      <c r="C49" s="54"/>
      <c r="D49" s="184"/>
      <c r="E49" s="185"/>
      <c r="F49" s="185"/>
      <c r="G49" s="185"/>
      <c r="H49" s="186"/>
      <c r="I49" s="52"/>
      <c r="J49" s="52"/>
      <c r="K49" s="52"/>
      <c r="L49" s="52"/>
      <c r="M49" s="52"/>
      <c r="N49" s="52"/>
      <c r="O49" s="53"/>
    </row>
    <row r="50" spans="1:15" ht="15.75">
      <c r="A50" s="289" t="s">
        <v>101</v>
      </c>
      <c r="B50" s="290"/>
      <c r="C50" s="54" t="s">
        <v>102</v>
      </c>
      <c r="D50" s="184"/>
      <c r="E50" s="185"/>
      <c r="F50" s="185"/>
      <c r="G50" s="185"/>
      <c r="H50" s="186"/>
      <c r="I50" s="52"/>
      <c r="J50" s="52"/>
      <c r="K50" s="52"/>
      <c r="L50" s="52"/>
      <c r="M50" s="52"/>
      <c r="N50" s="52"/>
      <c r="O50" s="53"/>
    </row>
    <row r="51" spans="1:15" ht="15.75">
      <c r="A51" s="289" t="s">
        <v>103</v>
      </c>
      <c r="B51" s="290"/>
      <c r="C51" s="54" t="s">
        <v>102</v>
      </c>
      <c r="D51" s="184"/>
      <c r="E51" s="185"/>
      <c r="F51" s="185"/>
      <c r="G51" s="185"/>
      <c r="H51" s="186"/>
      <c r="I51" s="291"/>
      <c r="J51" s="291"/>
      <c r="K51" s="291"/>
      <c r="L51" s="52"/>
      <c r="M51" s="52"/>
      <c r="N51" s="52"/>
      <c r="O51" s="53"/>
    </row>
    <row r="52" spans="1:15" ht="15.75">
      <c r="A52" s="289" t="s">
        <v>104</v>
      </c>
      <c r="B52" s="290"/>
      <c r="C52" s="54" t="s">
        <v>102</v>
      </c>
      <c r="D52" s="184"/>
      <c r="E52" s="185"/>
      <c r="F52" s="185"/>
      <c r="G52" s="185"/>
      <c r="H52" s="186"/>
      <c r="I52" s="291" t="s">
        <v>105</v>
      </c>
      <c r="J52" s="291"/>
      <c r="K52" s="291"/>
      <c r="L52" s="52"/>
      <c r="M52" s="52"/>
      <c r="N52" s="52"/>
      <c r="O52" s="53"/>
    </row>
    <row r="53" spans="1:15" ht="15.75">
      <c r="A53" s="289" t="s">
        <v>106</v>
      </c>
      <c r="B53" s="290"/>
      <c r="C53" s="54" t="s">
        <v>102</v>
      </c>
      <c r="D53" s="184"/>
      <c r="E53" s="185"/>
      <c r="F53" s="185"/>
      <c r="G53" s="185"/>
      <c r="H53" s="186"/>
      <c r="I53" s="52"/>
      <c r="J53" s="52"/>
      <c r="K53" s="52"/>
      <c r="L53" s="52"/>
      <c r="M53" s="52"/>
      <c r="N53" s="52"/>
      <c r="O53" s="53"/>
    </row>
    <row r="54" spans="1:15" ht="15.75">
      <c r="A54" s="292" t="s">
        <v>107</v>
      </c>
      <c r="B54" s="293"/>
      <c r="C54" s="54" t="s">
        <v>102</v>
      </c>
      <c r="D54" s="184"/>
      <c r="E54" s="185"/>
      <c r="F54" s="185"/>
      <c r="G54" s="185"/>
      <c r="H54" s="186"/>
      <c r="I54" s="52"/>
      <c r="J54" s="52"/>
      <c r="K54" s="52"/>
      <c r="L54" s="52"/>
      <c r="M54" s="52"/>
      <c r="N54" s="52"/>
      <c r="O54" s="53"/>
    </row>
    <row r="55" spans="1:15" ht="15.75">
      <c r="A55" s="292" t="s">
        <v>108</v>
      </c>
      <c r="B55" s="293"/>
      <c r="C55" s="54" t="s">
        <v>102</v>
      </c>
      <c r="D55" s="184"/>
      <c r="E55" s="185"/>
      <c r="F55" s="185"/>
      <c r="G55" s="185"/>
      <c r="H55" s="186"/>
      <c r="I55" s="52"/>
      <c r="J55" s="52"/>
      <c r="K55" s="52"/>
      <c r="L55" s="52"/>
      <c r="M55" s="52"/>
      <c r="N55" s="52"/>
      <c r="O55" s="53"/>
    </row>
    <row r="56" spans="1:15" ht="15.75">
      <c r="A56" s="294" t="s">
        <v>109</v>
      </c>
      <c r="B56" s="295"/>
      <c r="C56" s="54" t="s">
        <v>102</v>
      </c>
      <c r="D56" s="184"/>
      <c r="E56" s="185"/>
      <c r="F56" s="61"/>
      <c r="G56" s="185"/>
      <c r="H56" s="186"/>
      <c r="I56" s="52"/>
      <c r="J56" s="52"/>
      <c r="K56" s="52"/>
      <c r="L56" s="52"/>
      <c r="M56" s="52"/>
      <c r="N56" s="52"/>
      <c r="O56" s="53"/>
    </row>
    <row r="57" spans="1:15" ht="16.5" thickBot="1">
      <c r="A57" s="287" t="s">
        <v>110</v>
      </c>
      <c r="B57" s="288"/>
      <c r="C57" s="54" t="s">
        <v>102</v>
      </c>
      <c r="D57" s="55"/>
      <c r="E57" s="56"/>
      <c r="F57" s="56"/>
      <c r="G57" s="56"/>
      <c r="H57" s="57"/>
      <c r="I57" s="58"/>
      <c r="J57" s="58"/>
      <c r="K57" s="58"/>
      <c r="L57" s="58"/>
      <c r="M57" s="58"/>
      <c r="N57" s="58"/>
      <c r="O57" s="59"/>
    </row>
    <row r="58" spans="1:15" ht="15">
      <c r="A58" s="60" t="s">
        <v>111</v>
      </c>
      <c r="B58" s="61"/>
      <c r="C58" s="62"/>
      <c r="D58" s="61"/>
      <c r="E58" s="61"/>
      <c r="F58" s="61"/>
      <c r="G58" s="61"/>
      <c r="H58" s="63"/>
      <c r="I58" s="64"/>
      <c r="J58" s="64"/>
      <c r="K58" s="64"/>
      <c r="L58" s="64"/>
      <c r="M58" s="64"/>
      <c r="N58" s="65"/>
      <c r="O58" s="66"/>
    </row>
    <row r="59" spans="1:15" ht="15">
      <c r="A59" s="67" t="s">
        <v>112</v>
      </c>
      <c r="B59" s="61"/>
      <c r="C59" s="61"/>
      <c r="D59" s="61"/>
      <c r="E59" s="61"/>
      <c r="F59" s="61"/>
      <c r="G59" s="61"/>
      <c r="H59" s="63"/>
      <c r="I59" s="68"/>
      <c r="J59" s="68"/>
      <c r="K59" s="68"/>
      <c r="L59" s="68"/>
      <c r="M59" s="68"/>
      <c r="N59" s="63"/>
      <c r="O59" s="69"/>
    </row>
    <row r="60" spans="1:15" ht="15">
      <c r="A60" s="67"/>
      <c r="B60" s="61"/>
      <c r="C60" s="61"/>
      <c r="D60" s="61"/>
      <c r="E60" s="61"/>
      <c r="F60" s="61"/>
      <c r="G60" s="61"/>
      <c r="H60" s="63"/>
      <c r="I60" s="63"/>
      <c r="J60" s="68"/>
      <c r="K60" s="68"/>
      <c r="L60" s="68"/>
      <c r="M60" s="68"/>
      <c r="N60" s="63"/>
      <c r="O60" s="69"/>
    </row>
    <row r="61" spans="1:15" ht="15.75">
      <c r="A61" s="67" t="s">
        <v>119</v>
      </c>
      <c r="B61" s="61"/>
      <c r="C61" s="61"/>
      <c r="D61" s="61"/>
      <c r="E61" s="61"/>
      <c r="F61" s="61"/>
      <c r="G61" s="61"/>
      <c r="H61" s="63"/>
      <c r="I61" s="63"/>
      <c r="J61" s="63"/>
      <c r="K61" s="63"/>
      <c r="L61" s="63"/>
      <c r="M61" s="63"/>
      <c r="N61" s="63"/>
      <c r="O61" s="69"/>
    </row>
    <row r="62" spans="1:15" ht="15">
      <c r="A62" s="67" t="s">
        <v>113</v>
      </c>
      <c r="B62" s="61"/>
      <c r="C62" s="61"/>
      <c r="D62" s="61"/>
      <c r="E62" s="61"/>
      <c r="F62" s="61"/>
      <c r="G62" s="61"/>
      <c r="H62" s="61"/>
      <c r="I62" s="63"/>
      <c r="J62" s="63"/>
      <c r="K62" s="63"/>
      <c r="L62" s="63"/>
      <c r="M62" s="63"/>
      <c r="N62" s="63"/>
      <c r="O62" s="69"/>
    </row>
    <row r="63" spans="1:15" ht="20.25">
      <c r="A63" s="67" t="s">
        <v>114</v>
      </c>
      <c r="B63" s="61"/>
      <c r="C63" s="61"/>
      <c r="D63" s="61"/>
      <c r="E63" s="61"/>
      <c r="F63" s="61"/>
      <c r="G63" s="61"/>
      <c r="H63" s="61"/>
      <c r="I63" s="61"/>
      <c r="J63" s="61"/>
      <c r="K63" s="61"/>
      <c r="L63" s="61"/>
      <c r="M63" s="70"/>
      <c r="N63" s="70"/>
      <c r="O63" s="71"/>
    </row>
    <row r="64" spans="1:15" ht="20.25">
      <c r="A64" s="67" t="s">
        <v>115</v>
      </c>
      <c r="B64" s="61"/>
      <c r="C64" s="61"/>
      <c r="D64" s="61"/>
      <c r="E64" s="61"/>
      <c r="F64" s="61"/>
      <c r="G64" s="61"/>
      <c r="H64" s="61"/>
      <c r="I64" s="61"/>
      <c r="J64" s="61"/>
      <c r="K64" s="61"/>
      <c r="L64" s="61"/>
      <c r="M64" s="70"/>
      <c r="N64" s="70"/>
      <c r="O64" s="71"/>
    </row>
    <row r="65" spans="1:15" ht="15">
      <c r="A65" s="67"/>
      <c r="B65" s="61"/>
      <c r="C65" s="61"/>
      <c r="D65" s="61"/>
      <c r="E65" s="61"/>
      <c r="F65" s="61"/>
      <c r="G65" s="61"/>
      <c r="H65" s="61"/>
      <c r="I65" s="61"/>
      <c r="J65" s="61"/>
      <c r="K65" s="61"/>
      <c r="L65" s="61"/>
      <c r="M65" s="61"/>
      <c r="N65" s="61"/>
      <c r="O65" s="72"/>
    </row>
    <row r="66" spans="1:15" ht="15">
      <c r="A66" s="67" t="s">
        <v>116</v>
      </c>
      <c r="B66" s="61"/>
      <c r="C66" s="61"/>
      <c r="D66" s="61"/>
      <c r="E66" s="61"/>
      <c r="F66" s="61"/>
      <c r="G66" s="61"/>
      <c r="H66" s="61"/>
      <c r="I66" s="61"/>
      <c r="J66" s="61"/>
      <c r="K66" s="61"/>
      <c r="L66" s="61"/>
      <c r="M66" s="61"/>
      <c r="N66" s="61"/>
      <c r="O66" s="72"/>
    </row>
    <row r="67" spans="1:15" ht="20.25">
      <c r="A67" s="67" t="s">
        <v>117</v>
      </c>
      <c r="B67" s="61"/>
      <c r="C67" s="61"/>
      <c r="D67" s="61"/>
      <c r="E67" s="61"/>
      <c r="F67" s="61"/>
      <c r="G67" s="61"/>
      <c r="H67" s="61"/>
      <c r="I67" s="61"/>
      <c r="J67" s="61"/>
      <c r="K67" s="61"/>
      <c r="L67" s="61"/>
      <c r="M67" s="73"/>
      <c r="N67" s="73"/>
      <c r="O67" s="74"/>
    </row>
    <row r="68" spans="1:15" ht="20.25">
      <c r="A68" s="67"/>
      <c r="B68" s="61"/>
      <c r="C68" s="61"/>
      <c r="D68" s="61"/>
      <c r="E68" s="61"/>
      <c r="F68" s="75"/>
      <c r="G68" s="61"/>
      <c r="H68" s="61"/>
      <c r="I68" s="61"/>
      <c r="J68" s="61"/>
      <c r="K68" s="61"/>
      <c r="L68" s="61"/>
      <c r="M68" s="73"/>
      <c r="N68" s="73"/>
      <c r="O68" s="74"/>
    </row>
    <row r="69" spans="1:15" ht="15">
      <c r="A69" s="67" t="s">
        <v>118</v>
      </c>
      <c r="B69" s="61"/>
      <c r="C69" s="61"/>
      <c r="D69" s="75"/>
      <c r="E69" s="75"/>
      <c r="F69" s="7"/>
      <c r="G69" s="75"/>
      <c r="H69" s="61"/>
      <c r="I69" s="61"/>
      <c r="J69" s="61"/>
      <c r="K69" s="61"/>
      <c r="L69" s="61"/>
      <c r="M69" s="61"/>
      <c r="N69" s="61"/>
      <c r="O69" s="72"/>
    </row>
    <row r="70" spans="1:15" ht="15.75" thickBot="1">
      <c r="A70" s="76"/>
      <c r="B70" s="77"/>
      <c r="C70" s="77"/>
      <c r="D70" s="78"/>
      <c r="E70" s="78"/>
      <c r="F70" s="78"/>
      <c r="G70" s="78"/>
      <c r="H70" s="78"/>
      <c r="I70" s="56"/>
      <c r="J70" s="56"/>
      <c r="K70" s="56"/>
      <c r="L70" s="56"/>
      <c r="M70" s="56"/>
      <c r="N70" s="56"/>
      <c r="O70" s="79"/>
    </row>
    <row r="71" spans="1:15" ht="12.75">
      <c r="A71" s="1"/>
      <c r="B71" s="1"/>
      <c r="C71" s="1"/>
      <c r="D71" s="1"/>
      <c r="E71" s="1"/>
      <c r="F71" s="1"/>
      <c r="G71" s="1"/>
      <c r="H71" s="1"/>
      <c r="I71" s="1"/>
      <c r="J71" s="1"/>
      <c r="K71" s="1"/>
      <c r="L71" s="1"/>
      <c r="M71" s="1"/>
      <c r="N71" s="1"/>
      <c r="O71" s="1"/>
    </row>
    <row r="72" spans="1:15" ht="12.75">
      <c r="A72" s="1"/>
      <c r="B72" s="1"/>
      <c r="C72" s="1"/>
      <c r="D72" s="1"/>
      <c r="E72" s="1"/>
      <c r="F72" s="1"/>
      <c r="G72" s="1"/>
      <c r="H72" s="1"/>
      <c r="I72" s="1"/>
      <c r="J72" s="1"/>
      <c r="K72" s="1"/>
      <c r="L72" s="1"/>
      <c r="M72" s="1"/>
      <c r="N72" s="1"/>
      <c r="O72" s="1"/>
    </row>
    <row r="73" spans="1:15" ht="12.75">
      <c r="A73" s="1"/>
      <c r="B73" s="1"/>
      <c r="C73" s="1"/>
      <c r="D73" s="1"/>
      <c r="E73" s="1"/>
      <c r="F73" s="1"/>
      <c r="G73" s="1"/>
      <c r="H73" s="1"/>
      <c r="I73" s="1"/>
      <c r="J73" s="1"/>
      <c r="K73" s="1"/>
      <c r="L73" s="1"/>
      <c r="M73" s="1"/>
      <c r="N73" s="1"/>
      <c r="O73" s="1"/>
    </row>
    <row r="74" spans="1:15" ht="12.75">
      <c r="A74" s="1"/>
      <c r="B74" s="1"/>
      <c r="C74" s="1"/>
      <c r="D74" s="1"/>
      <c r="E74" s="1"/>
      <c r="F74" s="1"/>
      <c r="G74" s="1"/>
      <c r="H74" s="1"/>
      <c r="I74" s="1"/>
      <c r="J74" s="1"/>
      <c r="K74" s="1"/>
      <c r="L74" s="1"/>
      <c r="M74" s="1"/>
      <c r="N74" s="1"/>
      <c r="O74" s="1"/>
    </row>
    <row r="75" spans="1:15" ht="12.75">
      <c r="A75" s="1"/>
      <c r="B75" s="1"/>
      <c r="C75" s="1"/>
      <c r="D75" s="1"/>
      <c r="E75" s="1"/>
      <c r="F75" s="1"/>
      <c r="G75" s="1"/>
      <c r="H75" s="1"/>
      <c r="I75" s="1"/>
      <c r="J75" s="1"/>
      <c r="K75" s="1"/>
      <c r="L75" s="1"/>
      <c r="M75" s="1"/>
      <c r="N75" s="1"/>
      <c r="O75" s="1"/>
    </row>
    <row r="76" spans="1:15" ht="12.75">
      <c r="A76" s="1"/>
      <c r="B76" s="1"/>
      <c r="C76" s="1"/>
      <c r="D76" s="1"/>
      <c r="E76" s="1"/>
      <c r="F76" s="1"/>
      <c r="G76" s="1"/>
      <c r="H76" s="1"/>
      <c r="I76" s="1"/>
      <c r="J76" s="1"/>
      <c r="K76" s="1"/>
      <c r="L76" s="1"/>
      <c r="M76" s="1"/>
      <c r="N76" s="1"/>
      <c r="O76" s="1"/>
    </row>
    <row r="77" spans="1:15" ht="12.75">
      <c r="A77" s="1"/>
      <c r="B77" s="1"/>
      <c r="C77" s="1"/>
      <c r="D77" s="1"/>
      <c r="E77" s="1"/>
      <c r="F77" s="1"/>
      <c r="G77" s="1"/>
      <c r="H77" s="1"/>
      <c r="I77" s="1"/>
      <c r="J77" s="1"/>
      <c r="K77" s="1"/>
      <c r="L77" s="1"/>
      <c r="M77" s="1"/>
      <c r="N77" s="1"/>
      <c r="O77" s="1"/>
    </row>
    <row r="78" spans="1:15" ht="12.75">
      <c r="A78" s="1"/>
      <c r="B78" s="1"/>
      <c r="C78" s="1"/>
      <c r="D78" s="1"/>
      <c r="E78" s="1"/>
      <c r="F78" s="1"/>
      <c r="G78" s="1"/>
      <c r="H78" s="1"/>
      <c r="I78" s="1"/>
      <c r="J78" s="1"/>
      <c r="K78" s="1"/>
      <c r="L78" s="1"/>
      <c r="M78" s="1"/>
      <c r="N78" s="1"/>
      <c r="O78" s="1"/>
    </row>
    <row r="79" spans="1:15" ht="12.75">
      <c r="A79" s="1"/>
      <c r="B79" s="1"/>
      <c r="C79" s="1"/>
      <c r="D79" s="1"/>
      <c r="E79" s="1"/>
      <c r="F79" s="1"/>
      <c r="G79" s="1"/>
      <c r="H79" s="1"/>
      <c r="I79" s="1"/>
      <c r="J79" s="1"/>
      <c r="K79" s="1"/>
      <c r="L79" s="1"/>
      <c r="M79" s="1"/>
      <c r="N79" s="1"/>
      <c r="O79" s="1"/>
    </row>
    <row r="80" spans="1:15" ht="12.75">
      <c r="A80" s="1"/>
      <c r="B80" s="1"/>
      <c r="C80" s="1"/>
      <c r="D80" s="1"/>
      <c r="E80" s="1"/>
      <c r="F80" s="1"/>
      <c r="G80" s="1"/>
      <c r="H80" s="1"/>
      <c r="I80" s="1"/>
      <c r="J80" s="1"/>
      <c r="K80" s="1"/>
      <c r="L80" s="1"/>
      <c r="M80" s="1"/>
      <c r="N80" s="1"/>
      <c r="O80" s="1"/>
    </row>
    <row r="81" spans="1:15" ht="12.75">
      <c r="A81" s="1"/>
      <c r="B81" s="1"/>
      <c r="C81" s="1"/>
      <c r="D81" s="1"/>
      <c r="E81" s="1"/>
      <c r="F81" s="1"/>
      <c r="G81" s="1"/>
      <c r="H81" s="1"/>
      <c r="I81" s="1"/>
      <c r="J81" s="1"/>
      <c r="K81" s="1"/>
      <c r="L81" s="1"/>
      <c r="M81" s="1"/>
      <c r="N81" s="1"/>
      <c r="O81" s="1"/>
    </row>
    <row r="82" spans="1:15" ht="12.75">
      <c r="A82" s="1"/>
      <c r="B82" s="1"/>
      <c r="C82" s="1"/>
      <c r="D82" s="1"/>
      <c r="E82" s="1"/>
      <c r="F82" s="1"/>
      <c r="G82" s="1"/>
      <c r="H82" s="1"/>
      <c r="I82" s="1"/>
      <c r="J82" s="1"/>
      <c r="K82" s="1"/>
      <c r="L82" s="1"/>
      <c r="M82" s="1"/>
      <c r="N82" s="1"/>
      <c r="O82" s="1"/>
    </row>
    <row r="83" spans="1:15" ht="12.75">
      <c r="A83" s="1"/>
      <c r="B83" s="1"/>
      <c r="C83" s="1"/>
      <c r="D83" s="1"/>
      <c r="E83" s="1"/>
      <c r="F83" s="1"/>
      <c r="G83" s="1"/>
      <c r="H83" s="1"/>
      <c r="I83" s="1"/>
      <c r="J83" s="1"/>
      <c r="K83" s="1"/>
      <c r="L83" s="1"/>
      <c r="M83" s="1"/>
      <c r="N83" s="1"/>
      <c r="O83" s="1"/>
    </row>
    <row r="84" spans="1:15" ht="12.75">
      <c r="A84" s="1"/>
      <c r="B84" s="1"/>
      <c r="C84" s="1"/>
      <c r="D84" s="1"/>
      <c r="E84" s="1"/>
      <c r="F84" s="1"/>
      <c r="G84" s="1"/>
      <c r="H84" s="1"/>
      <c r="I84" s="1"/>
      <c r="J84" s="1"/>
      <c r="K84" s="1"/>
      <c r="L84" s="1"/>
      <c r="M84" s="1"/>
      <c r="N84" s="1"/>
      <c r="O84" s="1"/>
    </row>
    <row r="85" spans="1:15" ht="12.75">
      <c r="A85" s="1"/>
      <c r="B85" s="1"/>
      <c r="C85" s="1"/>
      <c r="D85" s="1"/>
      <c r="E85" s="1"/>
      <c r="F85" s="1"/>
      <c r="G85" s="1"/>
      <c r="H85" s="1"/>
      <c r="I85" s="1"/>
      <c r="J85" s="1"/>
      <c r="K85" s="1"/>
      <c r="L85" s="1"/>
      <c r="M85" s="1"/>
      <c r="N85" s="1"/>
      <c r="O85" s="1"/>
    </row>
    <row r="86" spans="1:15" ht="12.75">
      <c r="A86" s="1"/>
      <c r="B86" s="1"/>
      <c r="C86" s="1"/>
      <c r="D86" s="1"/>
      <c r="E86" s="1"/>
      <c r="F86" s="1"/>
      <c r="G86" s="1"/>
      <c r="H86" s="1"/>
      <c r="I86" s="1"/>
      <c r="J86" s="1"/>
      <c r="K86" s="1"/>
      <c r="L86" s="1"/>
      <c r="M86" s="1"/>
      <c r="N86" s="1"/>
      <c r="O86" s="1"/>
    </row>
    <row r="87" spans="1:15" ht="12.75">
      <c r="A87" s="1"/>
      <c r="B87" s="1"/>
      <c r="C87" s="1"/>
      <c r="D87" s="1"/>
      <c r="E87" s="1"/>
      <c r="F87" s="1"/>
      <c r="G87" s="1"/>
      <c r="H87" s="1"/>
      <c r="I87" s="1"/>
      <c r="J87" s="1"/>
      <c r="K87" s="1"/>
      <c r="L87" s="1"/>
      <c r="M87" s="1"/>
      <c r="N87" s="1"/>
      <c r="O87" s="1"/>
    </row>
    <row r="88" spans="1:15" ht="12.75">
      <c r="A88" s="1"/>
      <c r="B88" s="1"/>
      <c r="C88" s="1"/>
      <c r="D88" s="1"/>
      <c r="E88" s="1"/>
      <c r="F88" s="1"/>
      <c r="G88" s="1"/>
      <c r="H88" s="1"/>
      <c r="I88" s="1"/>
      <c r="J88" s="1"/>
      <c r="K88" s="1"/>
      <c r="L88" s="1"/>
      <c r="M88" s="1"/>
      <c r="N88" s="1"/>
      <c r="O88" s="1"/>
    </row>
    <row r="89" spans="1:15" ht="12.75">
      <c r="A89" s="1"/>
      <c r="B89" s="1"/>
      <c r="C89" s="1"/>
      <c r="D89" s="1"/>
      <c r="E89" s="1"/>
      <c r="F89" s="1"/>
      <c r="G89" s="1"/>
      <c r="H89" s="1"/>
      <c r="I89" s="1"/>
      <c r="J89" s="1"/>
      <c r="K89" s="1"/>
      <c r="L89" s="1"/>
      <c r="M89" s="1"/>
      <c r="N89" s="1"/>
      <c r="O89" s="1"/>
    </row>
    <row r="90" spans="1:15" ht="12.75">
      <c r="A90" s="1"/>
      <c r="B90" s="1"/>
      <c r="C90" s="1"/>
      <c r="D90" s="1"/>
      <c r="E90" s="1"/>
      <c r="F90" s="1"/>
      <c r="G90" s="1"/>
      <c r="H90" s="1"/>
      <c r="I90" s="1"/>
      <c r="J90" s="1"/>
      <c r="K90" s="1"/>
      <c r="L90" s="1"/>
      <c r="M90" s="1"/>
      <c r="N90" s="1"/>
      <c r="O90" s="1"/>
    </row>
    <row r="91" spans="1:15" ht="12.75">
      <c r="A91" s="1"/>
      <c r="B91" s="1"/>
      <c r="C91" s="1"/>
      <c r="D91" s="1"/>
      <c r="E91" s="1"/>
      <c r="F91" s="1"/>
      <c r="G91" s="1"/>
      <c r="H91" s="1"/>
      <c r="I91" s="1"/>
      <c r="J91" s="1"/>
      <c r="K91" s="1"/>
      <c r="L91" s="1"/>
      <c r="M91" s="1"/>
      <c r="N91" s="1"/>
      <c r="O91" s="1"/>
    </row>
    <row r="92" spans="1:15" ht="12.75">
      <c r="A92" s="1"/>
      <c r="B92" s="1"/>
      <c r="C92" s="1"/>
      <c r="D92" s="1"/>
      <c r="E92" s="1"/>
      <c r="F92" s="1"/>
      <c r="G92" s="1"/>
      <c r="H92" s="1"/>
      <c r="I92" s="1"/>
      <c r="J92" s="1"/>
      <c r="K92" s="1"/>
      <c r="L92" s="1"/>
      <c r="M92" s="1"/>
      <c r="N92" s="1"/>
      <c r="O92" s="1"/>
    </row>
    <row r="93" spans="1:15" ht="12.75">
      <c r="A93" s="1"/>
      <c r="B93" s="1"/>
      <c r="C93" s="1"/>
      <c r="D93" s="1"/>
      <c r="E93" s="1"/>
      <c r="F93" s="1"/>
      <c r="G93" s="1"/>
      <c r="H93" s="1"/>
      <c r="I93" s="1"/>
      <c r="J93" s="1"/>
      <c r="K93" s="1"/>
      <c r="L93" s="1"/>
      <c r="M93" s="1"/>
      <c r="N93" s="1"/>
      <c r="O93" s="1"/>
    </row>
    <row r="94" spans="1:15" ht="12.75">
      <c r="A94" s="1"/>
      <c r="B94" s="1"/>
      <c r="C94" s="1"/>
      <c r="D94" s="1"/>
      <c r="E94" s="1"/>
      <c r="F94" s="1"/>
      <c r="G94" s="1"/>
      <c r="H94" s="1"/>
      <c r="I94" s="1"/>
      <c r="J94" s="1"/>
      <c r="K94" s="1"/>
      <c r="L94" s="1"/>
      <c r="M94" s="1"/>
      <c r="N94" s="1"/>
      <c r="O94" s="1"/>
    </row>
    <row r="95" spans="1:15" ht="12.75">
      <c r="A95" s="1"/>
      <c r="B95" s="1"/>
      <c r="C95" s="1"/>
      <c r="D95" s="1"/>
      <c r="E95" s="1"/>
      <c r="F95" s="1"/>
      <c r="G95" s="1"/>
      <c r="H95" s="1"/>
      <c r="I95" s="1"/>
      <c r="J95" s="1"/>
      <c r="K95" s="1"/>
      <c r="L95" s="1"/>
      <c r="M95" s="1"/>
      <c r="N95" s="1"/>
      <c r="O95" s="1"/>
    </row>
    <row r="96" spans="1:15" ht="12.75">
      <c r="A96" s="1"/>
      <c r="B96" s="1"/>
      <c r="C96" s="1"/>
      <c r="D96" s="1"/>
      <c r="E96" s="1"/>
      <c r="F96" s="1"/>
      <c r="G96" s="1"/>
      <c r="H96" s="1"/>
      <c r="I96" s="1"/>
      <c r="J96" s="1"/>
      <c r="K96" s="1"/>
      <c r="L96" s="1"/>
      <c r="M96" s="1"/>
      <c r="N96" s="1"/>
      <c r="O96" s="1"/>
    </row>
    <row r="97" s="1" customFormat="1" ht="12.75">
      <c r="F97" s="2"/>
    </row>
    <row r="98" spans="4:8" s="1" customFormat="1" ht="12.75">
      <c r="D98" s="2"/>
      <c r="E98" s="2"/>
      <c r="F98" s="2"/>
      <c r="G98" s="2"/>
      <c r="H98" s="2"/>
    </row>
  </sheetData>
  <sheetProtection/>
  <mergeCells count="195">
    <mergeCell ref="A1:N1"/>
    <mergeCell ref="A2:O4"/>
    <mergeCell ref="A5:G6"/>
    <mergeCell ref="H5:K6"/>
    <mergeCell ref="L5:O6"/>
    <mergeCell ref="A7:C9"/>
    <mergeCell ref="D7:E9"/>
    <mergeCell ref="F7:G9"/>
    <mergeCell ref="H7:I9"/>
    <mergeCell ref="J7:K9"/>
    <mergeCell ref="L7:M9"/>
    <mergeCell ref="N7:O9"/>
    <mergeCell ref="A10:C10"/>
    <mergeCell ref="D10:E10"/>
    <mergeCell ref="J10:K10"/>
    <mergeCell ref="L10:M10"/>
    <mergeCell ref="N10:O10"/>
    <mergeCell ref="A11:C11"/>
    <mergeCell ref="D11:E11"/>
    <mergeCell ref="H11:I11"/>
    <mergeCell ref="J11:K11"/>
    <mergeCell ref="L11:M11"/>
    <mergeCell ref="N11:O11"/>
    <mergeCell ref="A12:C12"/>
    <mergeCell ref="D12:E12"/>
    <mergeCell ref="H12:I12"/>
    <mergeCell ref="J12:K12"/>
    <mergeCell ref="L12:M12"/>
    <mergeCell ref="N12:O12"/>
    <mergeCell ref="A13:C13"/>
    <mergeCell ref="D13:E13"/>
    <mergeCell ref="H13:I13"/>
    <mergeCell ref="J13:K13"/>
    <mergeCell ref="L13:M13"/>
    <mergeCell ref="N13:O13"/>
    <mergeCell ref="L15:M15"/>
    <mergeCell ref="N15:O15"/>
    <mergeCell ref="A14:C14"/>
    <mergeCell ref="D14:E14"/>
    <mergeCell ref="H14:I14"/>
    <mergeCell ref="J14:K14"/>
    <mergeCell ref="L14:M14"/>
    <mergeCell ref="N14:O14"/>
    <mergeCell ref="F16:F17"/>
    <mergeCell ref="G16:G17"/>
    <mergeCell ref="H16:I16"/>
    <mergeCell ref="J16:K16"/>
    <mergeCell ref="A15:C15"/>
    <mergeCell ref="D15:E15"/>
    <mergeCell ref="H15:I15"/>
    <mergeCell ref="J15:K15"/>
    <mergeCell ref="L16:M16"/>
    <mergeCell ref="N16:O16"/>
    <mergeCell ref="A17:C17"/>
    <mergeCell ref="D17:E17"/>
    <mergeCell ref="H17:I17"/>
    <mergeCell ref="J17:K17"/>
    <mergeCell ref="L17:M17"/>
    <mergeCell ref="N17:O17"/>
    <mergeCell ref="A16:C16"/>
    <mergeCell ref="D16:E16"/>
    <mergeCell ref="A18:C19"/>
    <mergeCell ref="D18:E19"/>
    <mergeCell ref="F18:F19"/>
    <mergeCell ref="G18:G19"/>
    <mergeCell ref="H18:I18"/>
    <mergeCell ref="J18:K18"/>
    <mergeCell ref="L18:M18"/>
    <mergeCell ref="N18:O18"/>
    <mergeCell ref="H19:I19"/>
    <mergeCell ref="J19:K19"/>
    <mergeCell ref="L19:M19"/>
    <mergeCell ref="N19:O19"/>
    <mergeCell ref="A20:C21"/>
    <mergeCell ref="D20:E21"/>
    <mergeCell ref="F20:F21"/>
    <mergeCell ref="G20:G21"/>
    <mergeCell ref="H20:I21"/>
    <mergeCell ref="J20:K21"/>
    <mergeCell ref="L20:M21"/>
    <mergeCell ref="N20:O21"/>
    <mergeCell ref="A22:C22"/>
    <mergeCell ref="F22:F37"/>
    <mergeCell ref="G22:G37"/>
    <mergeCell ref="H22:I23"/>
    <mergeCell ref="J22:K23"/>
    <mergeCell ref="L22:M23"/>
    <mergeCell ref="N22:O23"/>
    <mergeCell ref="A23:C23"/>
    <mergeCell ref="A24:C24"/>
    <mergeCell ref="D24:E24"/>
    <mergeCell ref="H24:I24"/>
    <mergeCell ref="J24:K24"/>
    <mergeCell ref="L24:M24"/>
    <mergeCell ref="N24:O24"/>
    <mergeCell ref="A25:C25"/>
    <mergeCell ref="D25:E25"/>
    <mergeCell ref="H25:I25"/>
    <mergeCell ref="J25:K25"/>
    <mergeCell ref="L25:M25"/>
    <mergeCell ref="N25:O25"/>
    <mergeCell ref="A26:C26"/>
    <mergeCell ref="D26:E26"/>
    <mergeCell ref="H26:I26"/>
    <mergeCell ref="J26:K26"/>
    <mergeCell ref="L26:M26"/>
    <mergeCell ref="N26:O26"/>
    <mergeCell ref="A27:C27"/>
    <mergeCell ref="D27:E27"/>
    <mergeCell ref="H27:I27"/>
    <mergeCell ref="J27:K27"/>
    <mergeCell ref="L27:M27"/>
    <mergeCell ref="N27:O27"/>
    <mergeCell ref="A28:C28"/>
    <mergeCell ref="D28:E28"/>
    <mergeCell ref="H28:I28"/>
    <mergeCell ref="J28:K28"/>
    <mergeCell ref="L28:M28"/>
    <mergeCell ref="N28:O28"/>
    <mergeCell ref="A29:C29"/>
    <mergeCell ref="D29:E29"/>
    <mergeCell ref="H29:I29"/>
    <mergeCell ref="J29:K29"/>
    <mergeCell ref="N29:O29"/>
    <mergeCell ref="A30:C30"/>
    <mergeCell ref="D30:E30"/>
    <mergeCell ref="H30:I30"/>
    <mergeCell ref="J30:K30"/>
    <mergeCell ref="L30:M30"/>
    <mergeCell ref="N30:O30"/>
    <mergeCell ref="A31:C31"/>
    <mergeCell ref="D31:E31"/>
    <mergeCell ref="H31:I31"/>
    <mergeCell ref="N31:O31"/>
    <mergeCell ref="A32:C32"/>
    <mergeCell ref="D32:E32"/>
    <mergeCell ref="H32:I32"/>
    <mergeCell ref="N32:O32"/>
    <mergeCell ref="A33:C33"/>
    <mergeCell ref="D33:E33"/>
    <mergeCell ref="H33:I33"/>
    <mergeCell ref="L33:M33"/>
    <mergeCell ref="N33:O33"/>
    <mergeCell ref="A34:C34"/>
    <mergeCell ref="D34:E34"/>
    <mergeCell ref="H34:I34"/>
    <mergeCell ref="J34:K34"/>
    <mergeCell ref="L34:M34"/>
    <mergeCell ref="N34:O34"/>
    <mergeCell ref="A35:C35"/>
    <mergeCell ref="D35:E35"/>
    <mergeCell ref="H35:I35"/>
    <mergeCell ref="J35:K35"/>
    <mergeCell ref="L35:M35"/>
    <mergeCell ref="N35:O35"/>
    <mergeCell ref="A36:C36"/>
    <mergeCell ref="D36:E36"/>
    <mergeCell ref="H36:I36"/>
    <mergeCell ref="J36:K36"/>
    <mergeCell ref="L36:M36"/>
    <mergeCell ref="N36:O36"/>
    <mergeCell ref="A37:C37"/>
    <mergeCell ref="D37:E37"/>
    <mergeCell ref="H37:I37"/>
    <mergeCell ref="J37:K37"/>
    <mergeCell ref="L37:M37"/>
    <mergeCell ref="N37:O37"/>
    <mergeCell ref="H38:O38"/>
    <mergeCell ref="A39:C39"/>
    <mergeCell ref="D39:H39"/>
    <mergeCell ref="A40:C40"/>
    <mergeCell ref="I40:O43"/>
    <mergeCell ref="A41:B41"/>
    <mergeCell ref="A42:B42"/>
    <mergeCell ref="A43:B43"/>
    <mergeCell ref="A44:B44"/>
    <mergeCell ref="A45:B45"/>
    <mergeCell ref="I45:J45"/>
    <mergeCell ref="K45:L45"/>
    <mergeCell ref="M45:O45"/>
    <mergeCell ref="A46:B46"/>
    <mergeCell ref="A47:B47"/>
    <mergeCell ref="A48:B48"/>
    <mergeCell ref="I48:K48"/>
    <mergeCell ref="A49:B49"/>
    <mergeCell ref="A50:B50"/>
    <mergeCell ref="A51:B51"/>
    <mergeCell ref="I51:K51"/>
    <mergeCell ref="A57:B57"/>
    <mergeCell ref="A52:B52"/>
    <mergeCell ref="I52:K52"/>
    <mergeCell ref="A53:B53"/>
    <mergeCell ref="A54:B54"/>
    <mergeCell ref="A55:B55"/>
    <mergeCell ref="A56:B56"/>
  </mergeCells>
  <printOptions/>
  <pageMargins left="0" right="0" top="0" bottom="0" header="0" footer="0"/>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3:F52"/>
  <sheetViews>
    <sheetView showGridLines="0" showZeros="0" zoomScalePageLayoutView="0" workbookViewId="0" topLeftCell="A1">
      <selection activeCell="B21" sqref="B21"/>
    </sheetView>
  </sheetViews>
  <sheetFormatPr defaultColWidth="9.00390625" defaultRowHeight="12.75"/>
  <cols>
    <col min="1" max="1" width="9.125" style="2" customWidth="1"/>
    <col min="2" max="2" width="43.25390625" style="2" customWidth="1"/>
    <col min="3" max="3" width="24.125" style="145" customWidth="1"/>
    <col min="4" max="4" width="17.125" style="82" customWidth="1"/>
    <col min="5" max="5" width="11.75390625" style="82" customWidth="1"/>
    <col min="6" max="6" width="18.25390625" style="82" customWidth="1"/>
    <col min="7" max="16384" width="9.125" style="2" customWidth="1"/>
  </cols>
  <sheetData>
    <row r="3" spans="2:5" ht="13.5" thickBot="1">
      <c r="B3" s="8"/>
      <c r="C3" s="80"/>
      <c r="D3" s="80"/>
      <c r="E3" s="81"/>
    </row>
    <row r="4" spans="2:6" ht="27.75" thickBot="1">
      <c r="B4" s="485" t="s">
        <v>120</v>
      </c>
      <c r="C4" s="486"/>
      <c r="D4" s="486"/>
      <c r="E4" s="486"/>
      <c r="F4" s="487"/>
    </row>
    <row r="5" spans="2:6" ht="24.75" thickBot="1">
      <c r="B5" s="83" t="s">
        <v>121</v>
      </c>
      <c r="C5" s="80"/>
      <c r="D5" s="80"/>
      <c r="E5" s="81"/>
      <c r="F5" s="84"/>
    </row>
    <row r="6" spans="2:6" ht="25.5">
      <c r="B6" s="85" t="s">
        <v>122</v>
      </c>
      <c r="C6" s="86" t="s">
        <v>123</v>
      </c>
      <c r="D6" s="86" t="s">
        <v>124</v>
      </c>
      <c r="E6" s="87" t="s">
        <v>125</v>
      </c>
      <c r="F6" s="88" t="s">
        <v>126</v>
      </c>
    </row>
    <row r="7" spans="2:6" s="93" customFormat="1" ht="15.75">
      <c r="B7" s="89"/>
      <c r="C7" s="90" t="s">
        <v>127</v>
      </c>
      <c r="D7" s="90" t="s">
        <v>128</v>
      </c>
      <c r="E7" s="91" t="s">
        <v>129</v>
      </c>
      <c r="F7" s="92" t="s">
        <v>189</v>
      </c>
    </row>
    <row r="8" spans="2:6" ht="12.75">
      <c r="B8" s="98" t="s">
        <v>33</v>
      </c>
      <c r="C8" s="99">
        <v>1.06</v>
      </c>
      <c r="D8" s="237">
        <v>2.45</v>
      </c>
      <c r="E8" s="96"/>
      <c r="F8" s="97">
        <f aca="true" t="shared" si="0" ref="F8:F31">C8*D8*E8/100</f>
        <v>0</v>
      </c>
    </row>
    <row r="9" spans="2:6" ht="12.75">
      <c r="B9" s="94" t="s">
        <v>36</v>
      </c>
      <c r="C9" s="95">
        <v>1.08</v>
      </c>
      <c r="D9" s="238">
        <v>3.2</v>
      </c>
      <c r="E9" s="96">
        <v>40</v>
      </c>
      <c r="F9" s="100">
        <f t="shared" si="0"/>
        <v>1.3824</v>
      </c>
    </row>
    <row r="10" spans="2:6" ht="12.75">
      <c r="B10" s="94" t="s">
        <v>40</v>
      </c>
      <c r="C10" s="95">
        <v>1.08</v>
      </c>
      <c r="D10" s="238">
        <v>1.7</v>
      </c>
      <c r="E10" s="96"/>
      <c r="F10" s="100">
        <f t="shared" si="0"/>
        <v>0</v>
      </c>
    </row>
    <row r="11" spans="2:6" ht="12.75">
      <c r="B11" s="94" t="s">
        <v>44</v>
      </c>
      <c r="C11" s="95">
        <v>1.1</v>
      </c>
      <c r="D11" s="238">
        <v>2.55</v>
      </c>
      <c r="E11" s="96"/>
      <c r="F11" s="100">
        <f t="shared" si="0"/>
        <v>0</v>
      </c>
    </row>
    <row r="12" spans="2:6" ht="12.75">
      <c r="B12" s="94" t="s">
        <v>53</v>
      </c>
      <c r="C12" s="101">
        <v>1.08</v>
      </c>
      <c r="D12" s="239">
        <v>4</v>
      </c>
      <c r="E12" s="96"/>
      <c r="F12" s="100">
        <f t="shared" si="0"/>
        <v>0</v>
      </c>
    </row>
    <row r="13" spans="2:6" ht="12.75">
      <c r="B13" s="260" t="s">
        <v>58</v>
      </c>
      <c r="C13" s="243">
        <v>1.08</v>
      </c>
      <c r="D13" s="245">
        <v>3.25</v>
      </c>
      <c r="E13" s="96"/>
      <c r="F13" s="100">
        <f t="shared" si="0"/>
        <v>0</v>
      </c>
    </row>
    <row r="14" spans="2:6" ht="12.75" customHeight="1">
      <c r="B14" s="94" t="s">
        <v>69</v>
      </c>
      <c r="C14" s="101">
        <v>1.12</v>
      </c>
      <c r="D14" s="102">
        <v>4</v>
      </c>
      <c r="E14" s="96"/>
      <c r="F14" s="100">
        <f t="shared" si="0"/>
        <v>0</v>
      </c>
    </row>
    <row r="15" spans="2:6" ht="12.75">
      <c r="B15" s="94" t="s">
        <v>70</v>
      </c>
      <c r="C15" s="95">
        <v>1.15</v>
      </c>
      <c r="D15" s="238">
        <v>10.25</v>
      </c>
      <c r="E15" s="96"/>
      <c r="F15" s="100">
        <f t="shared" si="0"/>
        <v>0</v>
      </c>
    </row>
    <row r="16" spans="2:6" ht="12.75" customHeight="1">
      <c r="B16" s="94" t="s">
        <v>71</v>
      </c>
      <c r="C16" s="95">
        <v>1.15</v>
      </c>
      <c r="D16" s="238">
        <v>11.25</v>
      </c>
      <c r="E16" s="96">
        <v>60</v>
      </c>
      <c r="F16" s="100">
        <f t="shared" si="0"/>
        <v>7.762499999999999</v>
      </c>
    </row>
    <row r="17" spans="2:6" ht="12.75">
      <c r="B17" s="103" t="s">
        <v>130</v>
      </c>
      <c r="C17" s="104">
        <v>1.15</v>
      </c>
      <c r="D17" s="104">
        <v>10.5</v>
      </c>
      <c r="E17" s="96"/>
      <c r="F17" s="100">
        <f t="shared" si="0"/>
        <v>0</v>
      </c>
    </row>
    <row r="18" spans="2:6" ht="12.75">
      <c r="B18" s="103" t="s">
        <v>131</v>
      </c>
      <c r="C18" s="104">
        <v>1.15</v>
      </c>
      <c r="D18" s="104">
        <v>13.5</v>
      </c>
      <c r="E18" s="96"/>
      <c r="F18" s="100">
        <f t="shared" si="0"/>
        <v>0</v>
      </c>
    </row>
    <row r="19" spans="2:6" ht="12.75">
      <c r="B19" s="94" t="s">
        <v>51</v>
      </c>
      <c r="C19" s="95">
        <v>1.1</v>
      </c>
      <c r="D19" s="242">
        <v>17</v>
      </c>
      <c r="E19" s="96"/>
      <c r="F19" s="100">
        <f t="shared" si="0"/>
        <v>0</v>
      </c>
    </row>
    <row r="20" spans="2:6" ht="12.75">
      <c r="B20" s="94" t="s">
        <v>54</v>
      </c>
      <c r="C20" s="95">
        <v>1.1</v>
      </c>
      <c r="D20" s="242">
        <v>18.5</v>
      </c>
      <c r="E20" s="96"/>
      <c r="F20" s="100">
        <f t="shared" si="0"/>
        <v>0</v>
      </c>
    </row>
    <row r="21" spans="2:6" ht="12.75">
      <c r="B21" s="94" t="s">
        <v>132</v>
      </c>
      <c r="C21" s="95">
        <v>1.2</v>
      </c>
      <c r="D21" s="238">
        <v>3</v>
      </c>
      <c r="E21" s="96"/>
      <c r="F21" s="100">
        <f t="shared" si="0"/>
        <v>0</v>
      </c>
    </row>
    <row r="22" spans="2:6" ht="12.75">
      <c r="B22" s="105" t="s">
        <v>43</v>
      </c>
      <c r="C22" s="106">
        <v>1.12</v>
      </c>
      <c r="D22" s="240">
        <v>2.6</v>
      </c>
      <c r="E22" s="96"/>
      <c r="F22" s="107">
        <f t="shared" si="0"/>
        <v>0</v>
      </c>
    </row>
    <row r="23" spans="2:6" ht="12.75">
      <c r="B23" s="94" t="s">
        <v>133</v>
      </c>
      <c r="C23" s="95">
        <v>1.06</v>
      </c>
      <c r="D23" s="238">
        <v>2.05</v>
      </c>
      <c r="E23" s="96"/>
      <c r="F23" s="100">
        <f t="shared" si="0"/>
        <v>0</v>
      </c>
    </row>
    <row r="24" spans="2:6" ht="12.75">
      <c r="B24" s="103" t="s">
        <v>68</v>
      </c>
      <c r="C24" s="95">
        <v>1.06</v>
      </c>
      <c r="D24" s="238">
        <v>2.25</v>
      </c>
      <c r="E24" s="96"/>
      <c r="F24" s="108">
        <f t="shared" si="0"/>
        <v>0</v>
      </c>
    </row>
    <row r="25" spans="2:6" ht="12.75">
      <c r="B25" s="103" t="s">
        <v>32</v>
      </c>
      <c r="C25" s="99">
        <v>1.15</v>
      </c>
      <c r="D25" s="237">
        <v>1.3</v>
      </c>
      <c r="E25" s="96"/>
      <c r="F25" s="108">
        <f t="shared" si="0"/>
        <v>0</v>
      </c>
    </row>
    <row r="26" spans="2:6" ht="12.75">
      <c r="B26" s="103" t="s">
        <v>35</v>
      </c>
      <c r="C26" s="95">
        <v>1.3</v>
      </c>
      <c r="D26" s="238">
        <v>1.4</v>
      </c>
      <c r="E26" s="96"/>
      <c r="F26" s="108">
        <f t="shared" si="0"/>
        <v>0</v>
      </c>
    </row>
    <row r="27" spans="2:6" ht="12.75">
      <c r="B27" s="94" t="s">
        <v>230</v>
      </c>
      <c r="C27" s="99">
        <v>1.18</v>
      </c>
      <c r="D27" s="244">
        <v>1.6</v>
      </c>
      <c r="E27" s="96"/>
      <c r="F27" s="108">
        <f t="shared" si="0"/>
        <v>0</v>
      </c>
    </row>
    <row r="28" spans="2:6" ht="12.75">
      <c r="B28" s="94" t="s">
        <v>231</v>
      </c>
      <c r="C28" s="99">
        <v>1.34</v>
      </c>
      <c r="D28" s="244">
        <v>1.6</v>
      </c>
      <c r="E28" s="96"/>
      <c r="F28" s="108">
        <f t="shared" si="0"/>
        <v>0</v>
      </c>
    </row>
    <row r="29" spans="2:6" ht="12.75">
      <c r="B29" s="253" t="s">
        <v>223</v>
      </c>
      <c r="C29" s="254">
        <v>1.03</v>
      </c>
      <c r="D29" s="255">
        <v>5</v>
      </c>
      <c r="E29" s="96"/>
      <c r="F29" s="108">
        <f t="shared" si="0"/>
        <v>0</v>
      </c>
    </row>
    <row r="30" spans="2:6" ht="12.75">
      <c r="B30" s="256" t="s">
        <v>57</v>
      </c>
      <c r="C30" s="257">
        <v>1.08</v>
      </c>
      <c r="D30" s="258">
        <v>5</v>
      </c>
      <c r="E30" s="96"/>
      <c r="F30" s="108">
        <f t="shared" si="0"/>
        <v>0</v>
      </c>
    </row>
    <row r="31" spans="2:6" ht="13.5" thickBot="1">
      <c r="B31" s="259" t="s">
        <v>134</v>
      </c>
      <c r="C31" s="106">
        <v>1.15</v>
      </c>
      <c r="D31" s="246">
        <v>5</v>
      </c>
      <c r="E31" s="250"/>
      <c r="F31" s="108">
        <f t="shared" si="0"/>
        <v>0</v>
      </c>
    </row>
    <row r="32" spans="2:6" ht="18">
      <c r="B32" s="109" t="s">
        <v>135</v>
      </c>
      <c r="C32" s="110"/>
      <c r="D32" s="111"/>
      <c r="E32" s="251"/>
      <c r="F32" s="112">
        <f>SUM(F8:F31)</f>
        <v>9.1449</v>
      </c>
    </row>
    <row r="33" spans="2:6" ht="12.75">
      <c r="B33" s="113" t="s">
        <v>136</v>
      </c>
      <c r="C33" s="114"/>
      <c r="D33" s="114"/>
      <c r="E33" s="252"/>
      <c r="F33" s="115"/>
    </row>
    <row r="34" spans="2:6" ht="12.75">
      <c r="B34" s="98" t="s">
        <v>137</v>
      </c>
      <c r="C34" s="99">
        <v>1.01</v>
      </c>
      <c r="D34" s="99">
        <v>8</v>
      </c>
      <c r="E34" s="96"/>
      <c r="F34" s="11">
        <f>C34*D34*E34/100</f>
        <v>0</v>
      </c>
    </row>
    <row r="35" spans="2:6" ht="12.75">
      <c r="B35" s="94" t="s">
        <v>138</v>
      </c>
      <c r="C35" s="95">
        <v>1.01</v>
      </c>
      <c r="D35" s="95">
        <v>8</v>
      </c>
      <c r="E35" s="96"/>
      <c r="F35" s="11">
        <f>C35*D35*E35/100</f>
        <v>0</v>
      </c>
    </row>
    <row r="36" spans="2:6" ht="13.5" thickBot="1">
      <c r="B36" s="117" t="s">
        <v>75</v>
      </c>
      <c r="C36" s="118">
        <v>1.01</v>
      </c>
      <c r="D36" s="118">
        <v>15</v>
      </c>
      <c r="E36" s="96"/>
      <c r="F36" s="11">
        <f>C36*D36*E36/100</f>
        <v>0</v>
      </c>
    </row>
    <row r="37" spans="2:6" ht="19.5" thickBot="1">
      <c r="B37" s="119" t="s">
        <v>139</v>
      </c>
      <c r="C37" s="120"/>
      <c r="D37" s="121"/>
      <c r="E37" s="122" t="s">
        <v>140</v>
      </c>
      <c r="F37" s="123">
        <f>SUM(F34:F36)</f>
        <v>0</v>
      </c>
    </row>
    <row r="38" spans="2:6" ht="18.75" thickBot="1">
      <c r="B38" s="119" t="s">
        <v>141</v>
      </c>
      <c r="C38" s="120"/>
      <c r="D38" s="121"/>
      <c r="E38" s="120"/>
      <c r="F38" s="124">
        <f>F37+F32</f>
        <v>9.1449</v>
      </c>
    </row>
    <row r="39" spans="1:6" ht="29.25" customHeight="1" thickBot="1">
      <c r="A39" s="8"/>
      <c r="B39" s="83" t="s">
        <v>142</v>
      </c>
      <c r="C39" s="80"/>
      <c r="D39" s="125"/>
      <c r="E39" s="125"/>
      <c r="F39" s="125"/>
    </row>
    <row r="40" spans="2:6" ht="15.75">
      <c r="B40" s="126"/>
      <c r="C40" s="127" t="s">
        <v>143</v>
      </c>
      <c r="D40" s="128" t="s">
        <v>144</v>
      </c>
      <c r="E40" s="128"/>
      <c r="F40" s="92" t="s">
        <v>189</v>
      </c>
    </row>
    <row r="41" spans="2:6" ht="12.75">
      <c r="B41" s="113" t="s">
        <v>145</v>
      </c>
      <c r="C41" s="114"/>
      <c r="D41" s="114"/>
      <c r="E41" s="114"/>
      <c r="F41" s="115"/>
    </row>
    <row r="42" spans="2:6" ht="12.75">
      <c r="B42" s="129" t="s">
        <v>146</v>
      </c>
      <c r="C42" s="99"/>
      <c r="D42" s="130"/>
      <c r="E42" s="116">
        <v>120</v>
      </c>
      <c r="F42" s="11"/>
    </row>
    <row r="43" spans="2:6" ht="12.75">
      <c r="B43" s="94" t="s">
        <v>147</v>
      </c>
      <c r="C43" s="131"/>
      <c r="D43" s="132">
        <f>IF(AND(E43&lt;100,E44=""),"DEĞER HATALI","")</f>
      </c>
      <c r="E43" s="133"/>
      <c r="F43" s="11"/>
    </row>
    <row r="44" spans="2:6" ht="12.75">
      <c r="B44" s="94" t="s">
        <v>148</v>
      </c>
      <c r="C44" s="131"/>
      <c r="D44" s="132">
        <f>IF(AND(E44&gt;100,E43=""),"DEĞER HATALI","")</f>
      </c>
      <c r="E44" s="134">
        <v>20</v>
      </c>
      <c r="F44" s="11"/>
    </row>
    <row r="45" spans="2:6" ht="25.5">
      <c r="B45" s="135" t="s">
        <v>149</v>
      </c>
      <c r="C45" s="136">
        <f>IF(SUMIF(E46:E47,"X",C46:C47)=0,"Tek Kat Seçime X konulmalı",SUMIF(E46:E47,"X",C46:C47))</f>
        <v>3.5</v>
      </c>
      <c r="D45" s="137">
        <f>IF(IF(E43=0,E44,E43/39.37)/SQRT(E42*0.59)&gt;4,0.5,0)</f>
        <v>0</v>
      </c>
      <c r="E45" s="138" t="s">
        <v>150</v>
      </c>
      <c r="F45" s="139">
        <f>IF(E45="X",(C45+D45)*E42,0)/100*IF($E$37="X",0.8,1)</f>
        <v>4.2</v>
      </c>
    </row>
    <row r="46" spans="2:6" ht="12.75">
      <c r="B46" s="140" t="s">
        <v>151</v>
      </c>
      <c r="C46" s="131">
        <v>3.5</v>
      </c>
      <c r="D46" s="141" t="s">
        <v>152</v>
      </c>
      <c r="E46" s="157" t="s">
        <v>22</v>
      </c>
      <c r="F46" s="139"/>
    </row>
    <row r="47" spans="2:6" ht="12.75">
      <c r="B47" s="140" t="s">
        <v>153</v>
      </c>
      <c r="C47" s="131">
        <v>5.5</v>
      </c>
      <c r="D47" s="141" t="s">
        <v>152</v>
      </c>
      <c r="E47" s="142"/>
      <c r="F47" s="139"/>
    </row>
    <row r="48" spans="2:6" ht="12.75">
      <c r="B48" s="94" t="s">
        <v>154</v>
      </c>
      <c r="C48" s="143">
        <f>0.8/14</f>
        <v>0.05714285714285715</v>
      </c>
      <c r="D48" s="141" t="s">
        <v>152</v>
      </c>
      <c r="E48" s="157"/>
      <c r="F48" s="11">
        <f>IF(E48="X",E42*C48,0)/2</f>
        <v>0</v>
      </c>
    </row>
    <row r="49" spans="2:6" ht="12.75">
      <c r="B49" s="94" t="s">
        <v>155</v>
      </c>
      <c r="C49" s="143">
        <v>0.085</v>
      </c>
      <c r="D49" s="141"/>
      <c r="E49" s="142"/>
      <c r="F49" s="11">
        <f>IF(E49="X",E42*C49,0)/2</f>
        <v>0</v>
      </c>
    </row>
    <row r="50" spans="2:6" ht="13.5" thickBot="1">
      <c r="B50" s="94" t="s">
        <v>156</v>
      </c>
      <c r="C50" s="95">
        <v>0.75</v>
      </c>
      <c r="D50" s="141" t="s">
        <v>152</v>
      </c>
      <c r="E50" s="116"/>
      <c r="F50" s="11">
        <f>IF(E50="X",C50,0)</f>
        <v>0</v>
      </c>
    </row>
    <row r="51" spans="2:6" ht="18.75" thickBot="1">
      <c r="B51" s="119" t="s">
        <v>157</v>
      </c>
      <c r="C51" s="144">
        <f>IF(SUM(E34:E36)&gt;0,IF(AND(E47="",E49=""),"Tek Kat veya Çok Kat Elastomerli X olmalı",""),"")</f>
      </c>
      <c r="D51" s="121"/>
      <c r="E51" s="120"/>
      <c r="F51" s="124">
        <f>SUM(F45:F50)</f>
        <v>4.2</v>
      </c>
    </row>
    <row r="52" spans="2:6" ht="18.75" thickBot="1">
      <c r="B52" s="119" t="s">
        <v>158</v>
      </c>
      <c r="C52" s="120"/>
      <c r="D52" s="121"/>
      <c r="E52" s="120"/>
      <c r="F52" s="124">
        <f>F51+F38</f>
        <v>13.344899999999999</v>
      </c>
    </row>
  </sheetData>
  <sheetProtection password="E868" sheet="1"/>
  <mergeCells count="1">
    <mergeCell ref="B4:F4"/>
  </mergeCells>
  <conditionalFormatting sqref="E37">
    <cfRule type="expression" priority="1" dxfId="5" stopIfTrue="1">
      <formula>SUM(E8:E36)&lt;&gt;100</formula>
    </cfRule>
  </conditionalFormatting>
  <conditionalFormatting sqref="F42:F50 F34:F36 F8:F31">
    <cfRule type="cellIs" priority="2" dxfId="6" operator="greaterThan" stopIfTrue="1">
      <formula>0</formula>
    </cfRule>
  </conditionalFormatting>
  <dataValidations count="4">
    <dataValidation type="custom" allowBlank="1" showInputMessage="1" showErrorMessage="1" errorTitle="HATALI VERİ GİRİŞİ" error="GİRİLMESİ GEREKİYORSA INCH 'DEKİ DEĞERİ SİL VEYA GİRİLEN DEĞER HATALI" sqref="E43">
      <formula1>IF(E44&gt;1,0)</formula1>
    </dataValidation>
    <dataValidation type="custom" allowBlank="1" showInputMessage="1" showErrorMessage="1" errorTitle="HATALI VERİ GİRİŞİ" error="GİRİLMESİ GEREKİYORSA TPM 'DEKİ DEĞERİ SİL" sqref="E44">
      <formula1>IF(E43&gt;1,0)</formula1>
    </dataValidation>
    <dataValidation type="custom" allowBlank="1" showInputMessage="1" showErrorMessage="1" errorTitle="HATALI VERİ GİRİŞİ" error="GİRİLMESİ GEREKİYORSA AŞAĞIDAKİ&#10; &quot;X&quot;'İ KALDIR" sqref="E48 E46">
      <formula1>IF(E49="X","","X")</formula1>
    </dataValidation>
    <dataValidation type="custom" allowBlank="1" showInputMessage="1" showErrorMessage="1" errorTitle="HATALI VERİ GİRİŞİ" error="GİRİLMESİ GEREKİYORSA YUKURDAKİ&#10; &quot;X&quot;'İ KALDIR" sqref="E49 E47">
      <formula1>IF(E48="X","","X")</formula1>
    </dataValidation>
  </dataValidations>
  <printOptions horizontalCentered="1"/>
  <pageMargins left="0" right="0" top="0" bottom="0" header="0" footer="0"/>
  <pageSetup fitToHeight="1" fitToWidth="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zoomScalePageLayoutView="0" workbookViewId="0" topLeftCell="A1">
      <selection activeCell="A1" sqref="A1:E1"/>
    </sheetView>
  </sheetViews>
  <sheetFormatPr defaultColWidth="9.00390625" defaultRowHeight="12.75"/>
  <cols>
    <col min="1" max="1" width="47.00390625" style="2" customWidth="1"/>
    <col min="2" max="2" width="16.00390625" style="145" customWidth="1"/>
    <col min="3" max="3" width="15.25390625" style="82" customWidth="1"/>
    <col min="4" max="4" width="14.00390625" style="82" customWidth="1"/>
    <col min="5" max="5" width="16.125" style="82" bestFit="1" customWidth="1"/>
    <col min="6" max="16384" width="9.125" style="2" customWidth="1"/>
  </cols>
  <sheetData>
    <row r="1" spans="1:5" ht="25.5" thickBot="1">
      <c r="A1" s="488" t="s">
        <v>159</v>
      </c>
      <c r="B1" s="489"/>
      <c r="C1" s="489"/>
      <c r="D1" s="489"/>
      <c r="E1" s="490"/>
    </row>
    <row r="2" spans="1:5" ht="18.75" thickBot="1">
      <c r="A2" s="146" t="s">
        <v>121</v>
      </c>
      <c r="B2" s="147"/>
      <c r="C2" s="147"/>
      <c r="D2" s="148"/>
      <c r="E2" s="149"/>
    </row>
    <row r="3" spans="1:5" ht="38.25">
      <c r="A3" s="85" t="s">
        <v>122</v>
      </c>
      <c r="B3" s="9" t="s">
        <v>123</v>
      </c>
      <c r="C3" s="86" t="s">
        <v>124</v>
      </c>
      <c r="D3" s="87" t="s">
        <v>160</v>
      </c>
      <c r="E3" s="88" t="s">
        <v>126</v>
      </c>
    </row>
    <row r="4" spans="1:5" ht="15.75">
      <c r="A4" s="89"/>
      <c r="B4" s="90" t="s">
        <v>127</v>
      </c>
      <c r="C4" s="90" t="s">
        <v>128</v>
      </c>
      <c r="D4" s="91" t="s">
        <v>129</v>
      </c>
      <c r="E4" s="92" t="s">
        <v>189</v>
      </c>
    </row>
    <row r="5" spans="1:5" ht="12.75">
      <c r="A5" s="98" t="s">
        <v>224</v>
      </c>
      <c r="B5" s="261">
        <v>1.15</v>
      </c>
      <c r="C5" s="271">
        <v>1.3</v>
      </c>
      <c r="D5" s="263"/>
      <c r="E5" s="247">
        <f aca="true" t="shared" si="0" ref="E5:E17">B5*C5*D5/100</f>
        <v>0</v>
      </c>
    </row>
    <row r="6" spans="1:5" ht="12.75">
      <c r="A6" s="98" t="s">
        <v>225</v>
      </c>
      <c r="B6" s="262">
        <v>1.18</v>
      </c>
      <c r="C6" s="272">
        <v>2.2</v>
      </c>
      <c r="D6" s="263">
        <v>100</v>
      </c>
      <c r="E6" s="247">
        <f t="shared" si="0"/>
        <v>2.596</v>
      </c>
    </row>
    <row r="7" spans="1:5" ht="12.75">
      <c r="A7" s="98" t="s">
        <v>226</v>
      </c>
      <c r="B7" s="262">
        <v>1.3</v>
      </c>
      <c r="C7" s="272">
        <v>1.4</v>
      </c>
      <c r="D7" s="263"/>
      <c r="E7" s="247">
        <f t="shared" si="0"/>
        <v>0</v>
      </c>
    </row>
    <row r="8" spans="1:5" ht="12.75">
      <c r="A8" s="98" t="s">
        <v>227</v>
      </c>
      <c r="B8" s="262">
        <v>1.45</v>
      </c>
      <c r="C8" s="272">
        <v>2.6</v>
      </c>
      <c r="D8" s="263"/>
      <c r="E8" s="247">
        <f t="shared" si="0"/>
        <v>0</v>
      </c>
    </row>
    <row r="9" spans="1:5" ht="12.75">
      <c r="A9" s="94" t="s">
        <v>230</v>
      </c>
      <c r="B9" s="261">
        <v>1.18</v>
      </c>
      <c r="C9" s="272">
        <v>1.6</v>
      </c>
      <c r="D9" s="263"/>
      <c r="E9" s="247">
        <f t="shared" si="0"/>
        <v>0</v>
      </c>
    </row>
    <row r="10" spans="1:5" ht="12.75">
      <c r="A10" s="94" t="s">
        <v>231</v>
      </c>
      <c r="B10" s="261">
        <v>1.34</v>
      </c>
      <c r="C10" s="272">
        <v>1.6</v>
      </c>
      <c r="D10" s="263"/>
      <c r="E10" s="247">
        <f t="shared" si="0"/>
        <v>0</v>
      </c>
    </row>
    <row r="11" spans="1:5" ht="12.75">
      <c r="A11" s="94" t="s">
        <v>132</v>
      </c>
      <c r="B11" s="262">
        <v>1.2</v>
      </c>
      <c r="C11" s="272">
        <v>3</v>
      </c>
      <c r="D11" s="263"/>
      <c r="E11" s="247">
        <f t="shared" si="0"/>
        <v>0</v>
      </c>
    </row>
    <row r="12" spans="1:5" ht="12.75">
      <c r="A12" s="94" t="s">
        <v>47</v>
      </c>
      <c r="B12" s="262">
        <v>1.03</v>
      </c>
      <c r="C12" s="272">
        <v>1.41</v>
      </c>
      <c r="D12" s="263"/>
      <c r="E12" s="247">
        <f t="shared" si="0"/>
        <v>0</v>
      </c>
    </row>
    <row r="13" spans="1:5" ht="12.75">
      <c r="A13" s="94" t="s">
        <v>50</v>
      </c>
      <c r="B13" s="262">
        <v>1.05</v>
      </c>
      <c r="C13" s="272">
        <v>1.75</v>
      </c>
      <c r="D13" s="263"/>
      <c r="E13" s="247">
        <f t="shared" si="0"/>
        <v>0</v>
      </c>
    </row>
    <row r="14" spans="1:5" ht="12.75">
      <c r="A14" s="94" t="s">
        <v>53</v>
      </c>
      <c r="B14" s="264">
        <v>1.08</v>
      </c>
      <c r="C14" s="272">
        <v>4</v>
      </c>
      <c r="D14" s="263"/>
      <c r="E14" s="247">
        <f t="shared" si="0"/>
        <v>0</v>
      </c>
    </row>
    <row r="15" spans="1:5" ht="12.75" customHeight="1">
      <c r="A15" s="94" t="s">
        <v>56</v>
      </c>
      <c r="B15" s="262">
        <v>1.08</v>
      </c>
      <c r="C15" s="272">
        <v>1.7</v>
      </c>
      <c r="D15" s="263"/>
      <c r="E15" s="247">
        <f t="shared" si="0"/>
        <v>0</v>
      </c>
    </row>
    <row r="16" spans="1:5" ht="12.75">
      <c r="A16" s="94" t="s">
        <v>59</v>
      </c>
      <c r="B16" s="262">
        <v>1.1</v>
      </c>
      <c r="C16" s="272">
        <v>2.55</v>
      </c>
      <c r="D16" s="263"/>
      <c r="E16" s="247">
        <f t="shared" si="0"/>
        <v>0</v>
      </c>
    </row>
    <row r="17" spans="1:5" ht="12.75">
      <c r="A17" s="129" t="s">
        <v>58</v>
      </c>
      <c r="B17" s="245">
        <v>1.08</v>
      </c>
      <c r="C17" s="272">
        <v>3.25</v>
      </c>
      <c r="D17" s="263"/>
      <c r="E17" s="248">
        <f t="shared" si="0"/>
        <v>0</v>
      </c>
    </row>
    <row r="18" spans="1:5" ht="12.75">
      <c r="A18" s="150" t="s">
        <v>43</v>
      </c>
      <c r="B18" s="265">
        <v>1.12</v>
      </c>
      <c r="C18" s="272">
        <v>2.6</v>
      </c>
      <c r="D18" s="263"/>
      <c r="E18" s="247">
        <f aca="true" t="shared" si="1" ref="E18:E27">B18*C18*D18/100</f>
        <v>0</v>
      </c>
    </row>
    <row r="19" spans="1:5" ht="12.75">
      <c r="A19" s="94" t="s">
        <v>67</v>
      </c>
      <c r="B19" s="262">
        <v>1.06</v>
      </c>
      <c r="C19" s="272">
        <v>2.05</v>
      </c>
      <c r="D19" s="263"/>
      <c r="E19" s="247">
        <f t="shared" si="1"/>
        <v>0</v>
      </c>
    </row>
    <row r="20" spans="1:5" ht="12.75">
      <c r="A20" s="94" t="s">
        <v>161</v>
      </c>
      <c r="B20" s="262">
        <v>1.06</v>
      </c>
      <c r="C20" s="272">
        <v>2.25</v>
      </c>
      <c r="D20" s="263"/>
      <c r="E20" s="247">
        <f t="shared" si="1"/>
        <v>0</v>
      </c>
    </row>
    <row r="21" spans="1:5" ht="12.75">
      <c r="A21" s="94" t="s">
        <v>51</v>
      </c>
      <c r="B21" s="262">
        <v>1.1</v>
      </c>
      <c r="C21" s="272">
        <v>17</v>
      </c>
      <c r="D21" s="263"/>
      <c r="E21" s="247">
        <f t="shared" si="1"/>
        <v>0</v>
      </c>
    </row>
    <row r="22" spans="1:5" ht="12.75">
      <c r="A22" s="94" t="s">
        <v>162</v>
      </c>
      <c r="B22" s="262">
        <v>1.1</v>
      </c>
      <c r="C22" s="272">
        <v>18.5</v>
      </c>
      <c r="D22" s="263"/>
      <c r="E22" s="247">
        <f t="shared" si="1"/>
        <v>0</v>
      </c>
    </row>
    <row r="23" spans="1:5" ht="12.75">
      <c r="A23" s="103" t="s">
        <v>130</v>
      </c>
      <c r="B23" s="102">
        <v>1.15</v>
      </c>
      <c r="C23" s="272">
        <v>10.5</v>
      </c>
      <c r="D23" s="263"/>
      <c r="E23" s="247">
        <f t="shared" si="1"/>
        <v>0</v>
      </c>
    </row>
    <row r="24" spans="1:5" ht="12.75">
      <c r="A24" s="103" t="s">
        <v>131</v>
      </c>
      <c r="B24" s="102">
        <v>1.15</v>
      </c>
      <c r="C24" s="272">
        <v>13.5</v>
      </c>
      <c r="D24" s="263"/>
      <c r="E24" s="247">
        <f t="shared" si="1"/>
        <v>0</v>
      </c>
    </row>
    <row r="25" spans="1:5" ht="12.75">
      <c r="A25" s="94" t="s">
        <v>69</v>
      </c>
      <c r="B25" s="264">
        <v>1.12</v>
      </c>
      <c r="C25" s="272">
        <v>4</v>
      </c>
      <c r="D25" s="263"/>
      <c r="E25" s="247">
        <f t="shared" si="1"/>
        <v>0</v>
      </c>
    </row>
    <row r="26" spans="1:5" ht="12.75">
      <c r="A26" s="94" t="s">
        <v>70</v>
      </c>
      <c r="B26" s="262">
        <v>1.15</v>
      </c>
      <c r="C26" s="272">
        <v>10.25</v>
      </c>
      <c r="D26" s="263"/>
      <c r="E26" s="247">
        <f t="shared" si="1"/>
        <v>0</v>
      </c>
    </row>
    <row r="27" spans="1:5" ht="12.75">
      <c r="A27" s="94" t="s">
        <v>71</v>
      </c>
      <c r="B27" s="262">
        <v>1.15</v>
      </c>
      <c r="C27" s="272">
        <v>11.25</v>
      </c>
      <c r="D27" s="263"/>
      <c r="E27" s="247">
        <f t="shared" si="1"/>
        <v>0</v>
      </c>
    </row>
    <row r="28" spans="1:5" ht="12.75">
      <c r="A28" s="253" t="s">
        <v>223</v>
      </c>
      <c r="B28" s="255">
        <v>1.03</v>
      </c>
      <c r="C28" s="272">
        <v>5</v>
      </c>
      <c r="D28" s="263"/>
      <c r="E28" s="247">
        <f>B28*C28*D28/100</f>
        <v>0</v>
      </c>
    </row>
    <row r="29" spans="1:5" ht="12.75">
      <c r="A29" s="256" t="s">
        <v>57</v>
      </c>
      <c r="B29" s="266">
        <v>1.08</v>
      </c>
      <c r="C29" s="272">
        <v>5</v>
      </c>
      <c r="D29" s="263"/>
      <c r="E29" s="247">
        <f>B29*C29*D29/100</f>
        <v>0</v>
      </c>
    </row>
    <row r="30" spans="1:5" ht="13.5" thickBot="1">
      <c r="A30" s="259" t="s">
        <v>134</v>
      </c>
      <c r="B30" s="265">
        <v>1.15</v>
      </c>
      <c r="C30" s="273">
        <v>5</v>
      </c>
      <c r="D30" s="263"/>
      <c r="E30" s="247">
        <f>B30*C30*D30/100</f>
        <v>0</v>
      </c>
    </row>
    <row r="31" spans="1:5" ht="18.75" thickTop="1">
      <c r="A31" s="109" t="s">
        <v>135</v>
      </c>
      <c r="B31" s="110"/>
      <c r="C31" s="125"/>
      <c r="D31" s="249"/>
      <c r="E31" s="112">
        <f>SUM(E5:E30)</f>
        <v>2.596</v>
      </c>
    </row>
    <row r="32" spans="1:5" ht="12.75">
      <c r="A32" s="113" t="s">
        <v>136</v>
      </c>
      <c r="B32" s="114"/>
      <c r="C32" s="114"/>
      <c r="D32" s="241"/>
      <c r="E32" s="115"/>
    </row>
    <row r="33" spans="1:5" ht="12.75">
      <c r="A33" s="98" t="s">
        <v>137</v>
      </c>
      <c r="B33" s="261">
        <v>1.01</v>
      </c>
      <c r="C33" s="268">
        <v>8</v>
      </c>
      <c r="D33" s="116"/>
      <c r="E33" s="100">
        <f>B33*C33*D33/100</f>
        <v>0</v>
      </c>
    </row>
    <row r="34" spans="1:5" ht="12.75">
      <c r="A34" s="94" t="s">
        <v>138</v>
      </c>
      <c r="B34" s="262">
        <v>1.01</v>
      </c>
      <c r="C34" s="269">
        <v>8</v>
      </c>
      <c r="D34" s="116"/>
      <c r="E34" s="100">
        <f>B34*C34*D34/100</f>
        <v>0</v>
      </c>
    </row>
    <row r="35" spans="1:5" ht="13.5" thickBot="1">
      <c r="A35" s="117" t="s">
        <v>75</v>
      </c>
      <c r="B35" s="267">
        <v>1.01</v>
      </c>
      <c r="C35" s="270">
        <v>15</v>
      </c>
      <c r="D35" s="116"/>
      <c r="E35" s="100">
        <f>B35*C35*D35/100</f>
        <v>0</v>
      </c>
    </row>
    <row r="36" spans="1:5" ht="19.5" thickBot="1">
      <c r="A36" s="119" t="s">
        <v>139</v>
      </c>
      <c r="B36" s="120"/>
      <c r="C36" s="121"/>
      <c r="D36" s="122" t="s">
        <v>140</v>
      </c>
      <c r="E36" s="123">
        <f>SUM(E33:E35)</f>
        <v>0</v>
      </c>
    </row>
    <row r="37" spans="1:5" ht="18.75" thickBot="1">
      <c r="A37" s="119" t="s">
        <v>141</v>
      </c>
      <c r="B37" s="120"/>
      <c r="C37" s="121"/>
      <c r="D37" s="120"/>
      <c r="E37" s="124">
        <f>E36+E31</f>
        <v>2.596</v>
      </c>
    </row>
    <row r="38" spans="1:5" ht="29.25" customHeight="1" thickBot="1">
      <c r="A38" s="83" t="s">
        <v>142</v>
      </c>
      <c r="B38" s="80"/>
      <c r="C38" s="125"/>
      <c r="D38" s="125"/>
      <c r="E38" s="125"/>
    </row>
    <row r="39" spans="1:5" ht="25.5">
      <c r="A39" s="126"/>
      <c r="B39" s="86" t="s">
        <v>163</v>
      </c>
      <c r="C39" s="128" t="s">
        <v>144</v>
      </c>
      <c r="D39" s="128" t="s">
        <v>164</v>
      </c>
      <c r="E39" s="92" t="s">
        <v>189</v>
      </c>
    </row>
    <row r="40" spans="1:5" ht="12.75">
      <c r="A40" s="113" t="s">
        <v>145</v>
      </c>
      <c r="B40" s="114"/>
      <c r="C40" s="114"/>
      <c r="D40" s="114"/>
      <c r="E40" s="115"/>
    </row>
    <row r="41" spans="1:5" ht="19.5" customHeight="1">
      <c r="A41" s="129" t="s">
        <v>165</v>
      </c>
      <c r="B41" s="491">
        <f>IF(AND(D41="",D42="",D43=""),"Open-End veya Ring(karde), yada Ring(Penye) Seçimine X konulmalı","")</f>
      </c>
      <c r="C41" s="141" t="s">
        <v>152</v>
      </c>
      <c r="D41" s="274"/>
      <c r="E41" s="11"/>
    </row>
    <row r="42" spans="1:5" ht="18.75" customHeight="1">
      <c r="A42" s="129" t="s">
        <v>229</v>
      </c>
      <c r="B42" s="492"/>
      <c r="C42" s="141" t="s">
        <v>152</v>
      </c>
      <c r="D42" s="274"/>
      <c r="E42" s="11"/>
    </row>
    <row r="43" spans="1:5" ht="17.25" customHeight="1">
      <c r="A43" s="129" t="s">
        <v>228</v>
      </c>
      <c r="B43" s="493"/>
      <c r="C43" s="141" t="s">
        <v>152</v>
      </c>
      <c r="D43" s="274" t="s">
        <v>22</v>
      </c>
      <c r="E43" s="11"/>
    </row>
    <row r="44" spans="1:5" ht="12.75">
      <c r="A44" s="129" t="s">
        <v>166</v>
      </c>
      <c r="B44" s="151"/>
      <c r="C44" s="130"/>
      <c r="D44" s="116">
        <v>30</v>
      </c>
      <c r="E44" s="11"/>
    </row>
    <row r="45" spans="1:5" ht="12.75">
      <c r="A45" s="94" t="s">
        <v>147</v>
      </c>
      <c r="B45" s="131"/>
      <c r="C45" s="132">
        <f>IF(AND(D45&lt;100,D46=""),"TPM veya INCH DEĞERİ GİRİNİZ","")</f>
      </c>
      <c r="D45" s="116">
        <v>700</v>
      </c>
      <c r="E45" s="11"/>
    </row>
    <row r="46" spans="1:5" ht="12.75">
      <c r="A46" s="94" t="s">
        <v>148</v>
      </c>
      <c r="B46" s="131"/>
      <c r="C46" s="132">
        <f>IF(AND(D46&gt;100,D45=""),"DEĞER HATALI","")</f>
      </c>
      <c r="D46" s="116"/>
      <c r="E46" s="11"/>
    </row>
    <row r="47" spans="1:5" ht="23.25" customHeight="1">
      <c r="A47" s="164" t="s">
        <v>174</v>
      </c>
      <c r="B47" s="136">
        <f>IF(SUMIF(D48:D49,"X",B48:B49)=0,"Tek Kat Seçime X konulmalı",SUMIF(D48:D49,"X",B48:B49)*(IF($D$41="X",0.57,1)*(IF($D$43="X",1.05,1))))</f>
        <v>3.6750000000000003</v>
      </c>
      <c r="C47" s="137">
        <f>IF(IF(D45=0,D46,D45/39.37)/SQRT(D44)&gt;4,0.5,0)</f>
        <v>0</v>
      </c>
      <c r="D47" s="138"/>
      <c r="E47" s="139">
        <f>IF(D47="",(B47+C47)*D44,0)/100</f>
        <v>1.1025</v>
      </c>
    </row>
    <row r="48" spans="1:5" ht="12.75">
      <c r="A48" s="140" t="s">
        <v>151</v>
      </c>
      <c r="B48" s="131">
        <v>3.5</v>
      </c>
      <c r="C48" s="141" t="s">
        <v>152</v>
      </c>
      <c r="D48" s="157" t="s">
        <v>22</v>
      </c>
      <c r="E48" s="139"/>
    </row>
    <row r="49" spans="1:5" ht="12.75">
      <c r="A49" s="140" t="s">
        <v>153</v>
      </c>
      <c r="B49" s="131">
        <v>5.5</v>
      </c>
      <c r="C49" s="141" t="s">
        <v>152</v>
      </c>
      <c r="D49" s="157"/>
      <c r="E49" s="11"/>
    </row>
    <row r="50" spans="1:5" ht="12.75">
      <c r="A50" s="94" t="s">
        <v>167</v>
      </c>
      <c r="B50" s="143">
        <f>0.8/14</f>
        <v>0.05714285714285715</v>
      </c>
      <c r="C50" s="141" t="s">
        <v>152</v>
      </c>
      <c r="D50" s="157"/>
      <c r="E50" s="11">
        <f>IF(D50="X",B50*D44,0)/2</f>
        <v>0</v>
      </c>
    </row>
    <row r="51" spans="1:5" ht="12.75">
      <c r="A51" s="94" t="s">
        <v>168</v>
      </c>
      <c r="B51" s="143">
        <v>0.085</v>
      </c>
      <c r="C51" s="141" t="s">
        <v>152</v>
      </c>
      <c r="D51" s="142"/>
      <c r="E51" s="11">
        <f>IF(D51="X",B51*D44,0)/2</f>
        <v>0</v>
      </c>
    </row>
    <row r="52" spans="1:5" ht="12.75">
      <c r="A52" s="94" t="s">
        <v>156</v>
      </c>
      <c r="B52" s="95">
        <v>0.75</v>
      </c>
      <c r="C52" s="141" t="s">
        <v>152</v>
      </c>
      <c r="D52" s="152"/>
      <c r="E52" s="11">
        <f>IF(D52="X",B52,0)</f>
        <v>0</v>
      </c>
    </row>
    <row r="53" spans="1:5" ht="12.75">
      <c r="A53" s="94" t="s">
        <v>169</v>
      </c>
      <c r="B53" s="95">
        <v>0.15</v>
      </c>
      <c r="C53" s="141" t="s">
        <v>152</v>
      </c>
      <c r="D53" s="152"/>
      <c r="E53" s="11">
        <f>IF(D53="X",B53,0)</f>
        <v>0</v>
      </c>
    </row>
    <row r="54" spans="1:5" ht="12.75">
      <c r="A54" s="94" t="s">
        <v>170</v>
      </c>
      <c r="B54" s="95">
        <v>1</v>
      </c>
      <c r="C54" s="141" t="s">
        <v>152</v>
      </c>
      <c r="D54" s="152"/>
      <c r="E54" s="11">
        <f>IF(D54="X",B54,0)</f>
        <v>0</v>
      </c>
    </row>
    <row r="55" spans="1:5" ht="13.5" thickBot="1">
      <c r="A55" s="153" t="s">
        <v>171</v>
      </c>
      <c r="B55" s="154">
        <v>1.5</v>
      </c>
      <c r="C55" s="155" t="s">
        <v>152</v>
      </c>
      <c r="D55" s="156"/>
      <c r="E55" s="11">
        <f>IF(D55="X",B55,0)</f>
        <v>0</v>
      </c>
    </row>
    <row r="56" spans="1:5" ht="18.75" thickBot="1">
      <c r="A56" s="119" t="s">
        <v>172</v>
      </c>
      <c r="B56" s="144">
        <f>IF(SUM(D33:D35)&gt;0,IF(AND(D49="",D51=""),"Tek Kat veya Çok Kat Elastomerli X olmalı",""),"")</f>
      </c>
      <c r="C56" s="121"/>
      <c r="D56" s="120"/>
      <c r="E56" s="124">
        <f>SUM(E47:E55)</f>
        <v>1.1025</v>
      </c>
    </row>
    <row r="57" spans="1:5" ht="18.75" thickBot="1">
      <c r="A57" s="119" t="s">
        <v>173</v>
      </c>
      <c r="B57" s="120"/>
      <c r="C57" s="121"/>
      <c r="D57" s="120"/>
      <c r="E57" s="124">
        <f>E56+E36+E31</f>
        <v>3.6985</v>
      </c>
    </row>
  </sheetData>
  <sheetProtection password="E868" sheet="1"/>
  <mergeCells count="2">
    <mergeCell ref="A1:E1"/>
    <mergeCell ref="B41:B43"/>
  </mergeCells>
  <conditionalFormatting sqref="D36">
    <cfRule type="expression" priority="2" dxfId="5" stopIfTrue="1">
      <formula>SUM(D4:D35)&lt;&gt;100</formula>
    </cfRule>
  </conditionalFormatting>
  <conditionalFormatting sqref="E33:E35 E41:E55 E5:E30">
    <cfRule type="cellIs" priority="3" dxfId="6" operator="greaterThan" stopIfTrue="1">
      <formula>0</formula>
    </cfRule>
  </conditionalFormatting>
  <dataValidations count="7">
    <dataValidation type="custom" allowBlank="1" showInputMessage="1" showErrorMessage="1" errorTitle="HATALI VERİ GİRİŞİ" error="GİRİLMESİ GEREKİYORSA INCH 'DEKİ DEĞERİ SİL " sqref="D45">
      <formula1>IF(D46&gt;1,0)</formula1>
    </dataValidation>
    <dataValidation type="custom" allowBlank="1" showInputMessage="1" showErrorMessage="1" errorTitle="HATALI VERİ GİRİŞİ" error="GİRİLMESİ GEREKİYORSA TPM 'DEKİ DEĞERİ SİL" sqref="D46">
      <formula1>IF(D45&gt;1,0)</formula1>
    </dataValidation>
    <dataValidation type="custom" allowBlank="1" showInputMessage="1" showErrorMessage="1" errorTitle="HATALI VERİ GİRİŞİ" error="GİRİLMESİ GEREKİYORSA AŞAĞIDAKİ&#10; &quot;X&quot;'İ KALDIR" sqref="D48 D50">
      <formula1>IF(D49="X","","X")</formula1>
    </dataValidation>
    <dataValidation type="custom" allowBlank="1" showInputMessage="1" showErrorMessage="1" errorTitle="HATALI VERİ GİRİŞİ" error="GİRİLMESİ GEREKİYORSA YUKURDAKİ&#10; &quot;X&quot;'İ KALDIR" sqref="D49 D51">
      <formula1>IF(D48="X","","X")</formula1>
    </dataValidation>
    <dataValidation type="custom" allowBlank="1" showInputMessage="1" showErrorMessage="1" errorTitle="HATALI VERİ GİRİŞİ" error="GİRİLMESİ GEREKİYORSA OPEN-END'DEKİ VEYA RİNG(KARDE)'&#10;DEKİ&quot;X&quot;'İ KALDIR" sqref="D43">
      <formula1>IF(OR(D41:D42="X"),"",D43="X")</formula1>
    </dataValidation>
    <dataValidation type="custom" allowBlank="1" showInputMessage="1" showErrorMessage="1" errorTitle="HATALI VERİ GİRİŞİ" error="GİRİLMESİ GEREKİYORSA RİNG(KARDE) VEYA RİNG(PENYE)' DEKİ&quot;X&quot;'İ KALDIR" sqref="D41">
      <formula1>IF(D42:D43="x","",D41="X")</formula1>
    </dataValidation>
    <dataValidation type="custom" allowBlank="1" showInputMessage="1" showErrorMessage="1" errorTitle="HATALI VERİ GİRİŞİ" error="GİRİLMESİ GEREKİYORSA RİNG(KARDE) VEYA RİNG(PENYE)' DEKİ&quot;X&quot;'İ KALDIR" sqref="D42">
      <formula1>IF(D41:D43="x","",D42="X")</formula1>
    </dataValidation>
  </dataValidations>
  <printOptions horizontalCentered="1"/>
  <pageMargins left="0" right="0" top="0" bottom="0" header="0" footer="0"/>
  <pageSetup fitToHeight="1" fitToWidth="1"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ayfa1">
    <pageSetUpPr fitToPage="1"/>
  </sheetPr>
  <dimension ref="A1:AG48"/>
  <sheetViews>
    <sheetView showGridLines="0" showZeros="0" zoomScale="110" zoomScaleNormal="110" zoomScalePageLayoutView="0" workbookViewId="0" topLeftCell="B1">
      <selection activeCell="K11" sqref="K11"/>
    </sheetView>
  </sheetViews>
  <sheetFormatPr defaultColWidth="4.00390625" defaultRowHeight="12.75"/>
  <cols>
    <col min="1" max="1" width="7.625" style="15" hidden="1" customWidth="1"/>
    <col min="2" max="2" width="47.25390625" style="15" bestFit="1" customWidth="1"/>
    <col min="3" max="3" width="8.625" style="2" customWidth="1"/>
    <col min="4" max="4" width="8.75390625" style="2" bestFit="1" customWidth="1"/>
    <col min="5" max="5" width="20.00390625" style="2" bestFit="1" customWidth="1"/>
    <col min="6" max="6" width="14.25390625" style="2" customWidth="1"/>
    <col min="7" max="18" width="9.125" style="1" customWidth="1"/>
    <col min="19" max="25" width="9.125" style="198" customWidth="1"/>
    <col min="26" max="26" width="8.875" style="275" bestFit="1" customWidth="1"/>
    <col min="27" max="27" width="48.00390625" style="276" bestFit="1" customWidth="1"/>
    <col min="28" max="28" width="9.75390625" style="276" bestFit="1" customWidth="1"/>
    <col min="29" max="29" width="39.75390625" style="276" bestFit="1" customWidth="1"/>
    <col min="30" max="30" width="10.25390625" style="276" bestFit="1" customWidth="1"/>
    <col min="31" max="31" width="41.25390625" style="275" bestFit="1" customWidth="1"/>
    <col min="32" max="32" width="22.25390625" style="275" bestFit="1" customWidth="1"/>
    <col min="33" max="33" width="4.00390625" style="275" customWidth="1"/>
    <col min="34" max="39" width="4.00390625" style="277" customWidth="1"/>
    <col min="40" max="67" width="4.00390625" style="198" customWidth="1"/>
    <col min="68" max="68" width="4.00390625" style="199" customWidth="1"/>
    <col min="69" max="70" width="4.00390625" style="200" customWidth="1"/>
    <col min="71" max="16384" width="4.00390625" style="2" customWidth="1"/>
  </cols>
  <sheetData>
    <row r="1" spans="2:18" ht="13.5" thickBot="1">
      <c r="B1" s="159"/>
      <c r="C1" s="1"/>
      <c r="D1" s="1"/>
      <c r="E1" s="1"/>
      <c r="F1" s="1"/>
      <c r="R1" s="199"/>
    </row>
    <row r="2" spans="2:18" ht="27" customHeight="1">
      <c r="B2" s="501" t="s">
        <v>191</v>
      </c>
      <c r="C2" s="502"/>
      <c r="D2" s="502"/>
      <c r="E2" s="502"/>
      <c r="F2" s="503"/>
      <c r="R2" s="199"/>
    </row>
    <row r="3" spans="2:18" ht="42" customHeight="1" thickBot="1">
      <c r="B3" s="504"/>
      <c r="C3" s="505"/>
      <c r="D3" s="505"/>
      <c r="E3" s="505"/>
      <c r="F3" s="506"/>
      <c r="R3" s="199"/>
    </row>
    <row r="4" spans="2:18" ht="18" customHeight="1" thickBot="1">
      <c r="B4" s="510" t="s">
        <v>188</v>
      </c>
      <c r="C4" s="510"/>
      <c r="D4" s="510"/>
      <c r="E4" s="510"/>
      <c r="F4" s="510"/>
      <c r="R4" s="199"/>
    </row>
    <row r="5" spans="2:18" ht="24.75" customHeight="1">
      <c r="B5" s="160"/>
      <c r="C5" s="5"/>
      <c r="D5" s="5"/>
      <c r="E5" s="5"/>
      <c r="F5" s="6"/>
      <c r="R5" s="199"/>
    </row>
    <row r="6" spans="2:18" ht="38.25" customHeight="1">
      <c r="B6" s="513" t="str">
        <f>IF(N=1,"POLYESTER İPLİK ÖZELLİKLERİ ",IF(N=2,"NYLON 6 MUSS İPLİK ÖZELLİKLERİ",IF(N=3,"NYLON 6,6 MUSS İPLİK ÖZELLİKLERİ")))&amp;" (Bu tablodaki veriler 10 - 900 denye arası multiflaman iplikler için geçerlidir)"</f>
        <v>POLYESTER İPLİK ÖZELLİKLERİ  (Bu tablodaki veriler 10 - 900 denye arası multiflaman iplikler için geçerlidir)</v>
      </c>
      <c r="C6" s="514"/>
      <c r="D6" s="514"/>
      <c r="E6" s="514"/>
      <c r="F6" s="515"/>
      <c r="G6" s="7"/>
      <c r="R6" s="199"/>
    </row>
    <row r="7" spans="2:32" ht="25.5" customHeight="1">
      <c r="B7" s="161" t="str">
        <f>IF(N=1,"POLYESTER TEKSTÜRİZE ",IF(N=2,"NYLON 6 MUSS ",IF(N=3,"NYLON 6,6 MUSS ")))&amp;" İPLİK"</f>
        <v>POLYESTER TEKSTÜRİZE  İPLİK</v>
      </c>
      <c r="C7" s="9" t="s">
        <v>0</v>
      </c>
      <c r="D7" s="9" t="s">
        <v>1</v>
      </c>
      <c r="E7" s="225" t="s">
        <v>216</v>
      </c>
      <c r="F7" s="12" t="s">
        <v>7</v>
      </c>
      <c r="G7" s="7"/>
      <c r="R7" s="199"/>
      <c r="Z7" s="278" t="s">
        <v>19</v>
      </c>
      <c r="AA7" s="278" t="s">
        <v>10</v>
      </c>
      <c r="AB7" s="279" t="s">
        <v>13</v>
      </c>
      <c r="AC7" s="278" t="s">
        <v>11</v>
      </c>
      <c r="AD7" s="279" t="s">
        <v>13</v>
      </c>
      <c r="AE7" s="278" t="s">
        <v>12</v>
      </c>
      <c r="AF7" s="278" t="s">
        <v>12</v>
      </c>
    </row>
    <row r="8" spans="1:32" ht="12.75">
      <c r="A8" s="16"/>
      <c r="B8" s="24" t="str">
        <f>IF(N=1,AA8,IF(N=2,AC8,IF(N=3,AE8,"")))</f>
        <v>10-20 DENYE</v>
      </c>
      <c r="C8" s="19"/>
      <c r="D8" s="19"/>
      <c r="E8" s="226">
        <f aca="true" t="shared" si="0" ref="E8:E17">IF(C8=0,0,IF(D8=0,0,C8/D8))</f>
        <v>0</v>
      </c>
      <c r="F8" s="13">
        <f aca="true" t="shared" si="1" ref="F8:F17">IF(N=1,AB8,IF(N=2,AD8,IF(N=3,AF8,"")))</f>
        <v>0</v>
      </c>
      <c r="G8" s="7"/>
      <c r="R8" s="199"/>
      <c r="Z8" s="275">
        <f>IF(C8&gt;0,0.34,0)</f>
        <v>0</v>
      </c>
      <c r="AA8" s="280" t="s">
        <v>192</v>
      </c>
      <c r="AB8" s="281">
        <f>IF(E8=0,0,IF(C8&gt;9,IF(C8&lt;21,IF(E8&lt;0.9,5.6,IF(E8&gt;0.8,IF(E8&lt;1.5,5.28,IF(E8&gt;1.4,4.97)))))))</f>
        <v>0</v>
      </c>
      <c r="AC8" s="280" t="s">
        <v>205</v>
      </c>
      <c r="AD8" s="281">
        <f>IF(E8=0,0,IF(C8&gt;9,IF(C8&lt;16,IF(E8&lt;0.9,5.3,IF(E8&gt;0.8,IF(E8&lt;1.5,5.3,IF(E8&gt;1.4,5.1)))))))</f>
        <v>0</v>
      </c>
      <c r="AE8" s="280" t="s">
        <v>205</v>
      </c>
      <c r="AF8" s="281">
        <f>IF(E8=0,0,IF(C8&gt;9,IF(C8&lt;16,IF(E8&lt;0.9,5.3,IF(E8&gt;0.8,IF(E8&lt;1.5,5.3,IF(E8&gt;1.4,5.1)))))))</f>
        <v>0</v>
      </c>
    </row>
    <row r="9" spans="1:32" ht="12.75">
      <c r="A9" s="16"/>
      <c r="B9" s="24" t="str">
        <f>IF(N=1,AA9,IF(N=2,AC9,IF(N=3,AE9,"")))</f>
        <v>21-30 DENYE </v>
      </c>
      <c r="C9" s="19"/>
      <c r="D9" s="19"/>
      <c r="E9" s="226">
        <f t="shared" si="0"/>
        <v>0</v>
      </c>
      <c r="F9" s="13">
        <f t="shared" si="1"/>
        <v>0</v>
      </c>
      <c r="G9" s="7"/>
      <c r="R9" s="199"/>
      <c r="Z9" s="275">
        <f>IF(C9&gt;0,0.34,0)</f>
        <v>0</v>
      </c>
      <c r="AA9" s="280" t="s">
        <v>193</v>
      </c>
      <c r="AB9" s="281">
        <f>IF(E9=0,0,IF(C9&gt;20,IF(C9&lt;31,IF(E9&lt;0.9,4.62,IF(E9&gt;0.8,IF(E9&lt;1.5,4.31,IF(E9&gt;1.4,3.99)))))))</f>
        <v>0</v>
      </c>
      <c r="AC9" s="280" t="s">
        <v>206</v>
      </c>
      <c r="AD9" s="281">
        <f>IF(E9=0,0,IF(C9&gt;15,IF(C9&lt;21,IF(E9&lt;0.9,4.95,IF(E9&gt;0.8,IF(E9&lt;1.5,4.95,IF(E9&gt;1.4,4.8)))))))</f>
        <v>0</v>
      </c>
      <c r="AE9" s="280" t="s">
        <v>206</v>
      </c>
      <c r="AF9" s="281">
        <f>IF(E9=0,0,IF(C9&gt;15,IF(C9&lt;21,IF(E9&lt;0.9,4.91,IF(E9&gt;0.8,IF(E9&lt;1.5,4.91,IF(E9&gt;1.4,4.76)))))))</f>
        <v>0</v>
      </c>
    </row>
    <row r="10" spans="1:32" ht="12.75">
      <c r="A10" s="16"/>
      <c r="B10" s="24" t="str">
        <f>IF(N=1,AA10,IF(N=2,AC10,IF(N=3,AE10,"")))</f>
        <v>31-49 DENYE </v>
      </c>
      <c r="C10" s="19"/>
      <c r="D10" s="19"/>
      <c r="E10" s="226">
        <f t="shared" si="0"/>
        <v>0</v>
      </c>
      <c r="F10" s="13">
        <f t="shared" si="1"/>
        <v>0</v>
      </c>
      <c r="G10" s="7"/>
      <c r="R10" s="199"/>
      <c r="Z10" s="275">
        <f>IF(C10&gt;0,0.34,0)</f>
        <v>0</v>
      </c>
      <c r="AA10" s="280" t="s">
        <v>194</v>
      </c>
      <c r="AB10" s="281">
        <f>IF(E10=0,0,IF(C10&gt;30,IF(C10&lt;50,IF(E10&lt;0.9,3.54,IF(E10&gt;0.8,IF(E10&lt;1.5,3.47,IF(E10&gt;1.4,3.16)))))))</f>
        <v>0</v>
      </c>
      <c r="AC10" s="280" t="s">
        <v>193</v>
      </c>
      <c r="AD10" s="281">
        <f>IF(E10=0,0,IF(C10&gt;20,IF(C10&lt;31,IF(E10&lt;0.9,4.6,IF(E10&gt;0.8,IF(E10&lt;1.5,4.6,IF(E10&gt;1.4,4.5)))))))</f>
        <v>0</v>
      </c>
      <c r="AE10" s="280" t="s">
        <v>193</v>
      </c>
      <c r="AF10" s="281">
        <f>IF(E10=0,0,IF(C10&gt;20,IF(C10&lt;31,IF(E10&lt;0.9,4.6,IF(E10&gt;0.8,IF(E10&lt;1.5,4.6,IF(E10&gt;1.4,4.5)))))))</f>
        <v>0</v>
      </c>
    </row>
    <row r="11" spans="1:32" ht="12.75">
      <c r="A11" s="16"/>
      <c r="B11" s="24" t="str">
        <f>IF(N=1,AA11,IF(N=2,AC11,IF(N=3,AE11,"")))</f>
        <v>50-74 DENYE </v>
      </c>
      <c r="C11" s="19"/>
      <c r="D11" s="19"/>
      <c r="E11" s="226">
        <f>IF(C11=0,0,IF(D11=0,0,C11/D11))</f>
        <v>0</v>
      </c>
      <c r="F11" s="13">
        <f t="shared" si="1"/>
        <v>0</v>
      </c>
      <c r="G11" s="7"/>
      <c r="R11" s="199"/>
      <c r="Z11" s="275">
        <f>IF(C11&gt;0,0.25,0)</f>
        <v>0</v>
      </c>
      <c r="AA11" s="280" t="s">
        <v>199</v>
      </c>
      <c r="AB11" s="281">
        <f>IF(E11=0,0,IF(C11&gt;49,IF(C11&lt;75,IF(E11&lt;0.9,2.69,IF(E11&gt;0.8,IF(E11&lt;1.5,2.57,IF(E11&gt;1.4,2.36)))))))</f>
        <v>0</v>
      </c>
      <c r="AC11" s="280" t="s">
        <v>210</v>
      </c>
      <c r="AD11" s="281">
        <f>IF(E11=0,0,IF(C11&gt;30,IF(C11&lt;41,IF(E11&lt;0.9,4.5,IF(E11&gt;0.8,IF(E11&lt;1.5,4.5,IF(E11&gt;1.4,4.4)))))))</f>
        <v>0</v>
      </c>
      <c r="AE11" s="280" t="s">
        <v>210</v>
      </c>
      <c r="AF11" s="281">
        <f>IF(E11=0,0,IF(C11&gt;30,IF(C11&lt;41,IF(E11&lt;0.9,4.42,IF(E11&gt;0.8,IF(E11&lt;1.5,4.42,IF(E11&gt;1.4,4.34)))))))</f>
        <v>0</v>
      </c>
    </row>
    <row r="12" spans="1:32" ht="12.75">
      <c r="A12" s="158">
        <v>1</v>
      </c>
      <c r="B12" s="24" t="str">
        <f aca="true" t="shared" si="2" ref="B12:B17">IF(N=1,AA12,IF(N=2,AC12,IF(N=3,AE12,"")))</f>
        <v>75-99 DENYE</v>
      </c>
      <c r="C12" s="19"/>
      <c r="D12" s="19"/>
      <c r="E12" s="226">
        <f t="shared" si="0"/>
        <v>0</v>
      </c>
      <c r="F12" s="13">
        <f t="shared" si="1"/>
        <v>0</v>
      </c>
      <c r="G12" s="7"/>
      <c r="R12" s="199"/>
      <c r="Z12" s="275">
        <f>IF(C12&gt;0,0.23,0)</f>
        <v>0</v>
      </c>
      <c r="AA12" s="280" t="s">
        <v>200</v>
      </c>
      <c r="AB12" s="281">
        <f>IF(E12=0,0,IF(C12&gt;74,IF(C12&lt;100,IF(E12&lt;0.9,2.31,IF(E12&gt;0.8,IF(E12&lt;1.5,2.28,IF(E12&gt;1.4,1.97)))))))</f>
        <v>0</v>
      </c>
      <c r="AC12" s="280" t="s">
        <v>211</v>
      </c>
      <c r="AD12" s="281">
        <f>IF(E12=0,0,IF(C12&gt;40,IF(C12&lt;71,IF(E12&lt;0.9,4,IF(E12&gt;0.8,IF(E12&lt;1.5,4,IF(E12&gt;1.4,3.75)))))))</f>
        <v>0</v>
      </c>
      <c r="AE12" s="280" t="s">
        <v>211</v>
      </c>
      <c r="AF12" s="281">
        <f>IF(E12=0,0,IF(C12&gt;40,IF(C12&lt;71,IF(E12&lt;0.9,4.13,IF(E12&gt;0.8,IF(E12&lt;1.5,4.13,IF(E12&gt;1.4,4.08)))))))</f>
        <v>0</v>
      </c>
    </row>
    <row r="13" spans="1:32" ht="12.75">
      <c r="A13" s="16"/>
      <c r="B13" s="24" t="str">
        <f t="shared" si="2"/>
        <v>100-149 DENYE</v>
      </c>
      <c r="C13" s="19"/>
      <c r="D13" s="19"/>
      <c r="E13" s="226"/>
      <c r="F13" s="13">
        <f t="shared" si="1"/>
        <v>0</v>
      </c>
      <c r="G13" s="7"/>
      <c r="R13" s="199"/>
      <c r="Z13" s="275">
        <f>IF(C13&gt;0,0.2,0)</f>
        <v>0</v>
      </c>
      <c r="AA13" s="280" t="s">
        <v>201</v>
      </c>
      <c r="AB13" s="281">
        <f>IF(E13=0,0,IF(C13&gt;99,IF(C13&lt;150,IF(E13&lt;0.9,2.22,IF(E13&gt;0.8,IF(E13&lt;1.5,2.11,IF(E13&gt;1.4,1.82)))))))</f>
        <v>0</v>
      </c>
      <c r="AC13" s="280" t="s">
        <v>212</v>
      </c>
      <c r="AD13" s="281">
        <f>IF(E13=0,0,IF(C13&gt;70,IF(C13&lt;101,IF(E13&lt;0.9,3.65,IF(E13&gt;0.8,IF(E13&lt;1.5,3.65,IF(E13&gt;1.4,3.26)))))))</f>
        <v>0</v>
      </c>
      <c r="AE13" s="280" t="s">
        <v>212</v>
      </c>
      <c r="AF13" s="281">
        <f>IF(E13=0,0,IF(C13&gt;70,IF(C13&lt;101,IF(E13&lt;0.9,3.99,IF(E13&gt;0.8,IF(E13&lt;1.5,3.99,IF(E13&gt;1.4,3.95)))))))</f>
        <v>0</v>
      </c>
    </row>
    <row r="14" spans="1:32" ht="12.75">
      <c r="A14" s="16"/>
      <c r="B14" s="24" t="str">
        <f t="shared" si="2"/>
        <v>150-199 DENYE</v>
      </c>
      <c r="C14" s="19"/>
      <c r="D14" s="19"/>
      <c r="E14" s="226">
        <f t="shared" si="0"/>
        <v>0</v>
      </c>
      <c r="F14" s="13">
        <f t="shared" si="1"/>
        <v>0</v>
      </c>
      <c r="G14" s="7"/>
      <c r="R14" s="199"/>
      <c r="Z14" s="275">
        <f>IF(C14&gt;0,0.18,0)</f>
        <v>0</v>
      </c>
      <c r="AA14" s="280" t="s">
        <v>202</v>
      </c>
      <c r="AB14" s="281">
        <f>IF(E14=0,0,IF(C14&gt;149,IF(C14&lt;200,IF(E14&lt;0.9,1.94,IF(E14&gt;0.8,IF(E14&lt;1.5,1.86,IF(E14&gt;1.4,1.67)))))))</f>
        <v>0</v>
      </c>
      <c r="AC14" s="280" t="s">
        <v>207</v>
      </c>
      <c r="AD14" s="281">
        <f>IF(E14=0,0,IF(C14&gt;100,IF(C14&lt;151,IF(E14&lt;0.9,3.65,IF(E14&gt;0.8,IF(E14&lt;1.5,3.65,IF(E14&gt;1.4,3.65)))))))</f>
        <v>0</v>
      </c>
      <c r="AE14" s="280"/>
      <c r="AF14" s="281">
        <f>IF(E14=0,0,IF(D14=26,4.6))</f>
        <v>0</v>
      </c>
    </row>
    <row r="15" spans="1:32" ht="12.75">
      <c r="A15" s="16"/>
      <c r="B15" s="24" t="str">
        <f t="shared" si="2"/>
        <v>200-299 DENYE</v>
      </c>
      <c r="C15" s="19"/>
      <c r="D15" s="19"/>
      <c r="E15" s="226">
        <f t="shared" si="0"/>
        <v>0</v>
      </c>
      <c r="F15" s="13">
        <f t="shared" si="1"/>
        <v>0</v>
      </c>
      <c r="G15" s="7"/>
      <c r="R15" s="199"/>
      <c r="Z15" s="275">
        <f>IF(C15&gt;0,0.18,0)</f>
        <v>0</v>
      </c>
      <c r="AA15" s="280" t="s">
        <v>203</v>
      </c>
      <c r="AB15" s="281">
        <f>IF(E15=0,0,IF(C15&gt;199,IF(C15&lt;300,IF(E15&lt;0.9,1.98,IF(E15&gt;0.8,IF(E15&lt;1.5,1.87,IF(E15&gt;1.4,1.66)))))))</f>
        <v>0</v>
      </c>
      <c r="AC15" s="280" t="s">
        <v>208</v>
      </c>
      <c r="AD15" s="281">
        <f>IF(E15=0,0,IF(C15&gt;150,IF(C15&lt;201,IF(E15&lt;0.9,3.65,IF(E15&gt;0.8,IF(E15&lt;1.5,3.65,IF(E15&gt;1.4,3.65)))))))</f>
        <v>0</v>
      </c>
      <c r="AE15" s="280"/>
      <c r="AF15" s="281">
        <f>IF(E15=0,0,IF(D15=26,4.2))</f>
        <v>0</v>
      </c>
    </row>
    <row r="16" spans="1:31" ht="12.75">
      <c r="A16" s="16"/>
      <c r="B16" s="24" t="str">
        <f t="shared" si="2"/>
        <v>300 DENYE ÜSTÜ</v>
      </c>
      <c r="C16" s="19"/>
      <c r="D16" s="19"/>
      <c r="E16" s="226">
        <f t="shared" si="0"/>
        <v>0</v>
      </c>
      <c r="F16" s="13">
        <f t="shared" si="1"/>
        <v>0</v>
      </c>
      <c r="G16" s="7"/>
      <c r="R16" s="199"/>
      <c r="Z16" s="275">
        <f>IF(C16&gt;0,0.18,0)</f>
        <v>0</v>
      </c>
      <c r="AA16" s="280" t="s">
        <v>204</v>
      </c>
      <c r="AB16" s="281">
        <f>IF(E16=0,0,IF(C16&gt;299,IF(C16&lt;901,IF(E16&lt;0.9,1.86,IF(E16&gt;0.8,IF(E16&lt;1.5,1.76,IF(E16&gt;1.4,1.55)))))))</f>
        <v>0</v>
      </c>
      <c r="AC16" s="280" t="s">
        <v>209</v>
      </c>
      <c r="AD16" s="281">
        <f>IF(E16=0,0,IF(C16&gt;200,IF(C16&lt;301,IF(E16&lt;0.9,3.65,IF(E16&gt;0.8,IF(E16&lt;1.5,3.65,IF(E16&gt;1.4,3.65)))))))</f>
        <v>0</v>
      </c>
      <c r="AE16" s="280"/>
    </row>
    <row r="17" spans="1:31" ht="12.75">
      <c r="A17" s="16"/>
      <c r="B17" s="24">
        <f t="shared" si="2"/>
        <v>0</v>
      </c>
      <c r="C17" s="20"/>
      <c r="D17" s="19"/>
      <c r="E17" s="226">
        <f t="shared" si="0"/>
        <v>0</v>
      </c>
      <c r="F17" s="13">
        <f t="shared" si="1"/>
        <v>0</v>
      </c>
      <c r="G17" s="7"/>
      <c r="R17" s="199"/>
      <c r="Z17" s="275">
        <f>IF(C17&gt;0,0.18,0)</f>
        <v>0</v>
      </c>
      <c r="AA17" s="280"/>
      <c r="AB17" s="281"/>
      <c r="AC17" s="280" t="s">
        <v>204</v>
      </c>
      <c r="AD17" s="281">
        <f>IF(E17=0,0,IF(C17&gt;300,IF(C17&lt;901,IF(E17&lt;0.9,3.65,IF(E17&gt;0.8,IF(E17&lt;1.5,3.65,IF(E17&gt;1.4,3.65)))))))</f>
        <v>0</v>
      </c>
      <c r="AE17" s="280"/>
    </row>
    <row r="18" spans="1:31" ht="12.75">
      <c r="A18" s="16"/>
      <c r="B18" s="113" t="s">
        <v>136</v>
      </c>
      <c r="C18" s="172" t="s">
        <v>177</v>
      </c>
      <c r="D18" s="173"/>
      <c r="E18" s="226"/>
      <c r="F18" s="13"/>
      <c r="G18" s="7"/>
      <c r="R18" s="199"/>
      <c r="AA18" s="280"/>
      <c r="AB18" s="281"/>
      <c r="AC18" s="280"/>
      <c r="AD18" s="281"/>
      <c r="AE18" s="280"/>
    </row>
    <row r="19" spans="1:31" ht="12.75">
      <c r="A19" s="16"/>
      <c r="B19" s="24" t="s">
        <v>137</v>
      </c>
      <c r="C19" s="511">
        <v>7</v>
      </c>
      <c r="D19" s="512"/>
      <c r="E19" s="232"/>
      <c r="F19" s="233">
        <f>IF(C19&gt;0,AC19,0)</f>
        <v>8</v>
      </c>
      <c r="G19" s="7"/>
      <c r="R19" s="199"/>
      <c r="AA19" s="280" t="str">
        <f>+'KISA ELYAF İPLİK'!A33</f>
        <v>EA 78 Dtex</v>
      </c>
      <c r="AB19" s="282"/>
      <c r="AC19" s="280">
        <v>8</v>
      </c>
      <c r="AD19" s="281"/>
      <c r="AE19" s="280"/>
    </row>
    <row r="20" spans="1:31" ht="12.75">
      <c r="A20" s="16"/>
      <c r="B20" s="24" t="s">
        <v>138</v>
      </c>
      <c r="C20" s="511"/>
      <c r="D20" s="512"/>
      <c r="E20" s="234"/>
      <c r="F20" s="235">
        <f>IF(C20&gt;0,AC20,0)</f>
        <v>0</v>
      </c>
      <c r="G20" s="7"/>
      <c r="R20" s="199"/>
      <c r="AA20" s="280" t="str">
        <f>+'KISA ELYAF İPLİK'!A34</f>
        <v>EA 44 Dtex</v>
      </c>
      <c r="AB20" s="282"/>
      <c r="AC20" s="280">
        <v>8</v>
      </c>
      <c r="AD20" s="281"/>
      <c r="AE20" s="280"/>
    </row>
    <row r="21" spans="1:31" ht="12.75">
      <c r="A21" s="16"/>
      <c r="B21" s="24" t="s">
        <v>75</v>
      </c>
      <c r="C21" s="511"/>
      <c r="D21" s="512"/>
      <c r="E21" s="234"/>
      <c r="F21" s="236">
        <f>IF(C21&gt;0,AC21,0)</f>
        <v>0</v>
      </c>
      <c r="G21" s="7"/>
      <c r="R21" s="199"/>
      <c r="AA21" s="280" t="str">
        <f>+'KISA ELYAF İPLİK'!A35</f>
        <v>EA 22 Dtex</v>
      </c>
      <c r="AB21" s="282"/>
      <c r="AC21" s="280">
        <v>15</v>
      </c>
      <c r="AD21" s="281"/>
      <c r="AE21" s="280"/>
    </row>
    <row r="22" spans="2:32" ht="12.75">
      <c r="B22" s="507" t="str">
        <f>IF(N=1,"POLYESTER  ",IF(N=2,"NYLON 6 MUSS",IF(N=3,"NYLON 6,6 MUSS")))&amp;" İPLİK  İLAVE ÖZELLİKLER"</f>
        <v>POLYESTER   İPLİK  İLAVE ÖZELLİKLER</v>
      </c>
      <c r="C22" s="508"/>
      <c r="D22" s="508"/>
      <c r="E22" s="18"/>
      <c r="F22" s="14"/>
      <c r="G22" s="7"/>
      <c r="R22" s="199"/>
      <c r="AA22" s="283" t="s">
        <v>15</v>
      </c>
      <c r="AB22" s="284" t="s">
        <v>14</v>
      </c>
      <c r="AC22" s="283" t="s">
        <v>17</v>
      </c>
      <c r="AD22" s="284" t="s">
        <v>14</v>
      </c>
      <c r="AE22" s="283" t="s">
        <v>18</v>
      </c>
      <c r="AF22" s="284" t="s">
        <v>14</v>
      </c>
    </row>
    <row r="23" spans="2:32" ht="12.75">
      <c r="B23" s="21" t="str">
        <f>IF(N=1,AA23,IF(N=2,AC23,IF(N=3,AE23)))</f>
        <v>IMG / ASG / DTQ / KATLAMA  </v>
      </c>
      <c r="C23" s="22"/>
      <c r="D23" s="23" t="s">
        <v>6</v>
      </c>
      <c r="E23" s="10" t="s">
        <v>22</v>
      </c>
      <c r="F23" s="13">
        <f>IF(E23="",0,IF(E23="X",(IF(N=1,IF(C8&gt;0,Z8)+IF(C9&gt;0,Z9)+IF(C10&gt;0,Z10)+IF(C11&gt;0,Z11)+IF(C12&gt;0,Z12)+IF(C13&gt;0,Z13)+IF(C14&gt;0,Z14)+IF(C15&gt;0,Z15)+IF(C16&gt;0,Z16)+IF(C17&gt;0,Z17)))))+IF(E23="",0,IF(E23="X",(IF(N=2,AD23)+IF(E23="",0,IF(E23="X",(IF(N=3,AF23)))))))</f>
        <v>0</v>
      </c>
      <c r="R23" s="199"/>
      <c r="AA23" s="280" t="s">
        <v>214</v>
      </c>
      <c r="AB23" s="285">
        <v>0.18</v>
      </c>
      <c r="AC23" s="280" t="s">
        <v>214</v>
      </c>
      <c r="AD23" s="285">
        <v>0.5</v>
      </c>
      <c r="AE23" s="280" t="s">
        <v>214</v>
      </c>
      <c r="AF23" s="285">
        <f>AD23+0.8</f>
        <v>1.3</v>
      </c>
    </row>
    <row r="24" spans="2:32" ht="12.75">
      <c r="B24" s="21" t="str">
        <f>IF(N=1,AA24,IF(N=2,AC24,IF(N=3,AE24)))</f>
        <v>PARLAK VE SÜPER PARLAK İPLİK</v>
      </c>
      <c r="C24" s="22"/>
      <c r="D24" s="23" t="s">
        <v>6</v>
      </c>
      <c r="E24" s="10"/>
      <c r="F24" s="13">
        <f>IF(E24="X",IF(N=1,AB24,IF(N=2,AD24,IF(N=3,AD24,0))),)</f>
        <v>0</v>
      </c>
      <c r="R24" s="199"/>
      <c r="AA24" s="280" t="s">
        <v>2</v>
      </c>
      <c r="AB24" s="285">
        <v>0.25</v>
      </c>
      <c r="AC24" s="280" t="s">
        <v>16</v>
      </c>
      <c r="AD24" s="285">
        <v>0.25</v>
      </c>
      <c r="AE24" s="280" t="s">
        <v>16</v>
      </c>
      <c r="AF24" s="285">
        <f>AD24+0.8</f>
        <v>1.05</v>
      </c>
    </row>
    <row r="25" spans="2:32" ht="12.75">
      <c r="B25" s="217" t="str">
        <f>IF(N=1,AA25,IF(N=2,AC25,IF(N=3,AE25)))</f>
        <v>FLAME RETARDENT İPLİK</v>
      </c>
      <c r="C25" s="218"/>
      <c r="D25" s="219"/>
      <c r="E25" s="10"/>
      <c r="F25" s="13">
        <f>IF(E25="X",IF(N=1,AB25,IF(N=2,AD25,IF(N=3,AF25,0))),)</f>
        <v>0</v>
      </c>
      <c r="G25" s="3"/>
      <c r="R25" s="199"/>
      <c r="AA25" s="280" t="s">
        <v>3</v>
      </c>
      <c r="AB25" s="285">
        <v>2</v>
      </c>
      <c r="AC25" s="280"/>
      <c r="AD25" s="285"/>
      <c r="AE25" s="280"/>
      <c r="AF25" s="285"/>
    </row>
    <row r="26" spans="2:32" ht="12.75">
      <c r="B26" s="21" t="str">
        <f>IF(N=1,AA26,IF(N=2,AC26,IF(N=3,AE26)))</f>
        <v>KATYONİK İPLİK</v>
      </c>
      <c r="C26" s="22"/>
      <c r="D26" s="23" t="s">
        <v>6</v>
      </c>
      <c r="E26" s="10"/>
      <c r="F26" s="13">
        <f>IF(E26="X",IF(N=1,AB26,IF(N=2,AD26,IF(N=3,AF26,0))),)</f>
        <v>0</v>
      </c>
      <c r="G26" s="3"/>
      <c r="R26" s="199"/>
      <c r="AA26" s="280" t="s">
        <v>4</v>
      </c>
      <c r="AB26" s="285">
        <v>1</v>
      </c>
      <c r="AC26" s="280" t="s">
        <v>213</v>
      </c>
      <c r="AD26" s="285">
        <v>1.3</v>
      </c>
      <c r="AE26" s="280" t="s">
        <v>213</v>
      </c>
      <c r="AF26" s="285">
        <f>AD26</f>
        <v>1.3</v>
      </c>
    </row>
    <row r="27" spans="1:33" ht="13.5" thickBot="1">
      <c r="A27" s="162" t="b">
        <v>0</v>
      </c>
      <c r="B27" s="21" t="s">
        <v>176</v>
      </c>
      <c r="C27" s="22" t="str">
        <f>IF(B27=0,0,IF(A27=TRUE,"Koyu","Açık"))</f>
        <v>Açık</v>
      </c>
      <c r="D27" s="23" t="s">
        <v>6</v>
      </c>
      <c r="E27" s="286"/>
      <c r="F27" s="13">
        <f>IF(E27="X",IF(N=1,AB27,IF(N=2,AD27,IF(N=3,AF27,0))),)</f>
        <v>0</v>
      </c>
      <c r="G27" s="3"/>
      <c r="R27" s="199"/>
      <c r="AA27" s="280" t="s">
        <v>5</v>
      </c>
      <c r="AB27" s="285">
        <f>IF($C$27="Koyu",1.5,IF($C$27="Açık",1))</f>
        <v>1</v>
      </c>
      <c r="AC27" s="280"/>
      <c r="AD27" s="285">
        <f>AB27</f>
        <v>1</v>
      </c>
      <c r="AE27" s="280"/>
      <c r="AF27" s="285">
        <f>AD27</f>
        <v>1</v>
      </c>
      <c r="AG27" s="275">
        <v>3</v>
      </c>
    </row>
    <row r="28" spans="1:32" ht="13.5" thickBot="1">
      <c r="A28" s="17"/>
      <c r="B28" s="201" t="str">
        <f>IF(N=1,"POLYESTER TEKSTÜRİZE ",IF(N=2,"NYLON 6 MUSS ",IF(N=3,"NYLON 6,6 MUSS  ")))&amp;" TURLU İPLİK"</f>
        <v>POLYESTER TEKSTÜRİZE  TURLU İPLİK</v>
      </c>
      <c r="C28" s="509" t="s">
        <v>21</v>
      </c>
      <c r="D28" s="509"/>
      <c r="E28" s="230"/>
      <c r="F28" s="13">
        <f>IF(E28=0,0,IF(N=1&amp;E28&gt;0,IF(E28&lt;501,1,IF(N=2&amp;E28&gt;500,IF(E28&lt;1000,1.5,IF(N=3&amp;E28&gt;1000,IF(E28&lt;10000,2)))))))</f>
        <v>0</v>
      </c>
      <c r="G28" s="3"/>
      <c r="R28" s="199"/>
      <c r="AA28" s="280" t="s">
        <v>20</v>
      </c>
      <c r="AB28" s="285">
        <v>1</v>
      </c>
      <c r="AC28" s="280" t="s">
        <v>20</v>
      </c>
      <c r="AD28" s="285" t="b">
        <f>IF(E28&gt;0,IF(E28&gt;999,1.5,IF(E28&gt;499,1.4,1)))</f>
        <v>0</v>
      </c>
      <c r="AE28" s="280" t="s">
        <v>20</v>
      </c>
      <c r="AF28" s="285">
        <v>1.5</v>
      </c>
    </row>
    <row r="29" spans="2:32" ht="32.25" customHeight="1" thickBot="1" thickTop="1">
      <c r="B29" s="497" t="str">
        <f>IF(N=1,"POLYESTER TEKSTÜRİZE İPLİK TOPLAM ÜRETİM MALİYETİ",IF(N=2,"NYLON 6 (MUSS) TEKSTÜRİZE İPLİK TOPLAM ÜRETİM MALİYETİ)",IF(N=3,"NYLON 6,6 (MUSS)  TEKSTÜRİZE İPLİK TOPLAM ÜRETİM MALİYETİ")))</f>
        <v>POLYESTER TEKSTÜRİZE İPLİK TOPLAM ÜRETİM MALİYETİ</v>
      </c>
      <c r="C29" s="498"/>
      <c r="D29" s="498"/>
      <c r="E29" s="18"/>
      <c r="F29" s="228">
        <f>IF(OR(E31="X",E32="X",E33="X"),0,(SUM(F8:F17,F23:F28))*(100-SUM(C19:D21))/100+(C19*F19+C20*F20+C21*F21)/100)</f>
        <v>0.56</v>
      </c>
      <c r="G29" s="222"/>
      <c r="H29" s="221"/>
      <c r="R29" s="199"/>
      <c r="AA29" s="280" t="s">
        <v>20</v>
      </c>
      <c r="AB29" s="285" t="b">
        <f>IF(E33&gt;0,IF(E33&gt;999,1.4,IF(E33&gt;499,1,0.85)))</f>
        <v>0</v>
      </c>
      <c r="AC29" s="276" t="s">
        <v>20</v>
      </c>
      <c r="AD29" s="285" t="b">
        <f>IF(E33&gt;0,IF(E33&gt;999,1.4,IF(E33&gt;499,1,0.85)))</f>
        <v>0</v>
      </c>
      <c r="AF29" s="285" t="b">
        <f>IF(E33&gt;0,IF(E33&gt;999,1.4,IF(E33&gt;499,1,0.85)))</f>
        <v>0</v>
      </c>
    </row>
    <row r="30" spans="2:18" ht="67.5" customHeight="1" thickTop="1">
      <c r="B30" s="494" t="str">
        <f>IF(N=1,"POLYESTER DÜZ İPLİK  ",IF(N=2,"NYLON 6 MUSS DÜZ İPLİK",IF(N=3,"NYLON 6,6 MUSS DÜZ İPLİK")))&amp;" (Yukarıdaki tekstürize iplik için denye ve flaman verileri  düz iplik için de geçerli olup, veriler  girildikten sonra(AŞAĞIDAKİ)  düz iplik cinsinden uygun olana (X) konulduğunda düz iplik referans maliyeti hesaplanır.)"</f>
        <v>POLYESTER DÜZ İPLİK   (Yukarıdaki tekstürize iplik için denye ve flaman verileri  düz iplik için de geçerli olup, veriler  girildikten sonra(AŞAĞIDAKİ)  düz iplik cinsinden uygun olana (X) konulduğunda düz iplik referans maliyeti hesaplanır.)</v>
      </c>
      <c r="C30" s="495"/>
      <c r="D30" s="495"/>
      <c r="E30" s="25"/>
      <c r="F30" s="13">
        <f>C30*D30*E30/100</f>
        <v>0</v>
      </c>
      <c r="G30" s="7"/>
      <c r="H30" s="7"/>
      <c r="R30" s="199"/>
    </row>
    <row r="31" spans="2:18" ht="21" customHeight="1">
      <c r="B31" s="499" t="s">
        <v>8</v>
      </c>
      <c r="C31" s="500"/>
      <c r="D31" s="4" t="s">
        <v>6</v>
      </c>
      <c r="E31" s="163"/>
      <c r="F31" s="13">
        <f>IF(AND(E31="X",N=1),SUM($AB$8:$AB$17,F23:F27,(C19*F19+C20*F20+C21*F21)/100)-0.2,0)+IF(AND(E31="X",N=2),SUM($AD$8:$AD$17,F23:F27,(C19*F19+C20*F20+C21*F21)/100)-0.2,0)+IF(AND(E31="X",N=3),SUM($AF$8:$AF$17,F23:F27,(C19*F19+C20*F20+C21*F21)/100)-0.2,0)</f>
        <v>0</v>
      </c>
      <c r="G31" s="223">
        <f>IF(F31="X",SUM($AB$8:$AB$15,G23:G27)-0.2,0)*(100-SUM(D18:E20))/100</f>
        <v>0</v>
      </c>
      <c r="H31" s="7"/>
      <c r="R31" s="199"/>
    </row>
    <row r="32" spans="2:18" ht="17.25" customHeight="1" thickBot="1">
      <c r="B32" s="499" t="s">
        <v>9</v>
      </c>
      <c r="C32" s="500"/>
      <c r="D32" s="4" t="s">
        <v>6</v>
      </c>
      <c r="E32" s="163"/>
      <c r="F32" s="227">
        <f>IF(AND(E32="X",N=1),SUM($AB$8:$AB$17,F23:F27,(C19*F19+C20*F20+C21*F21)/100)+0.05,0)+IF(AND(E32="X",N=2),SUM($AD$8:$AD$17,F23:F27,(C19*F19+C20*F20+C21*F21)/100)+0.05,0)+IF(AND(E32="X",N=3),SUM($AF$8:$AF$17,F23:F27,(C19*F19+C20*F20+C21*F21)/100)+0.05,0)</f>
        <v>0</v>
      </c>
      <c r="G32" s="224"/>
      <c r="H32" s="7"/>
      <c r="R32" s="199"/>
    </row>
    <row r="33" spans="2:18" ht="30.75" customHeight="1" thickBot="1">
      <c r="B33" s="161" t="str">
        <f>IF(N=1,"POLYESTER DÜZ TURLU İPLİK  ",IF(N=2,"NYLON 6 MUSS DÜZ TURLU İPLİK )",IF(N=3,"NYLON 6,6 MUSS DÜZ TURLU İPLİK    ")))</f>
        <v>POLYESTER DÜZ TURLU İPLİK  </v>
      </c>
      <c r="C33" s="496" t="s">
        <v>21</v>
      </c>
      <c r="D33" s="496"/>
      <c r="E33" s="231"/>
      <c r="F33" s="13">
        <f>IF(E33=0,0,IF(N=1&amp;E33&gt;0,IF(E33&lt;500,0.85,IF(N=2&amp;E33&gt;500,IF(E33&lt;1000,1,IF(N=3&amp;E33&gt;1000,IF(E33&lt;10001,1.4)))))))</f>
        <v>0</v>
      </c>
      <c r="G33" s="3"/>
      <c r="R33" s="199"/>
    </row>
    <row r="34" spans="2:28" ht="21" customHeight="1" thickBot="1" thickTop="1">
      <c r="B34" s="497" t="str">
        <f>IF(N=1,"POLYESTER DÜZ İPLİK TOPLAM ÜRETİM MALİYETİ",IF(N=2,"NYLON 6 (MUSS) DÜZ İPLİK TOPLAM ÜRETİM MALİYETİ",IF(N=3,"NYLON 6,6 (MUSS)  DÜZ  İPLİK TOPLAM ÜRETİM MALİYETİ")))</f>
        <v>POLYESTER DÜZ İPLİK TOPLAM ÜRETİM MALİYETİ</v>
      </c>
      <c r="C34" s="498"/>
      <c r="D34" s="498"/>
      <c r="E34" s="220"/>
      <c r="F34" s="229">
        <f>SUM(F31:F33)</f>
        <v>0</v>
      </c>
      <c r="G34" s="3"/>
      <c r="R34" s="199"/>
      <c r="AB34" s="276" t="s">
        <v>232</v>
      </c>
    </row>
    <row r="35" spans="2:18" ht="13.5" thickTop="1">
      <c r="B35" s="166" t="s">
        <v>175</v>
      </c>
      <c r="C35" s="167"/>
      <c r="D35" s="167"/>
      <c r="E35" s="167"/>
      <c r="F35" s="168"/>
      <c r="R35" s="199"/>
    </row>
    <row r="36" spans="2:18" ht="12.75">
      <c r="B36" s="202" t="s">
        <v>195</v>
      </c>
      <c r="C36" s="203"/>
      <c r="D36" s="203"/>
      <c r="E36" s="203"/>
      <c r="F36" s="204"/>
      <c r="R36" s="199"/>
    </row>
    <row r="37" spans="2:18" ht="12.75">
      <c r="B37" s="205" t="s">
        <v>196</v>
      </c>
      <c r="C37" s="206"/>
      <c r="D37" s="206"/>
      <c r="E37" s="206"/>
      <c r="F37" s="207"/>
      <c r="R37" s="199"/>
    </row>
    <row r="38" spans="2:18" ht="12.75">
      <c r="B38" s="205" t="s">
        <v>197</v>
      </c>
      <c r="C38" s="206"/>
      <c r="D38" s="206"/>
      <c r="E38" s="206"/>
      <c r="F38" s="207"/>
      <c r="R38" s="199"/>
    </row>
    <row r="39" spans="2:18" ht="12.75">
      <c r="B39" s="210" t="s">
        <v>217</v>
      </c>
      <c r="C39" s="206"/>
      <c r="D39" s="206"/>
      <c r="E39" s="206"/>
      <c r="F39" s="207"/>
      <c r="R39" s="199"/>
    </row>
    <row r="40" spans="2:18" ht="12.75">
      <c r="B40" s="209" t="s">
        <v>218</v>
      </c>
      <c r="C40" s="206"/>
      <c r="D40" s="206"/>
      <c r="E40" s="206"/>
      <c r="F40" s="207"/>
      <c r="R40" s="199"/>
    </row>
    <row r="41" spans="2:18" ht="12.75">
      <c r="B41" s="208" t="s">
        <v>219</v>
      </c>
      <c r="C41" s="206"/>
      <c r="D41" s="206"/>
      <c r="E41" s="206"/>
      <c r="F41" s="207"/>
      <c r="R41" s="199"/>
    </row>
    <row r="42" spans="2:18" ht="12.75">
      <c r="B42" s="209" t="s">
        <v>220</v>
      </c>
      <c r="C42" s="206"/>
      <c r="D42" s="206"/>
      <c r="E42" s="206"/>
      <c r="F42" s="207"/>
      <c r="R42" s="199"/>
    </row>
    <row r="43" spans="2:18" ht="12.75">
      <c r="B43" s="209" t="s">
        <v>221</v>
      </c>
      <c r="C43" s="211"/>
      <c r="D43" s="211"/>
      <c r="E43" s="211"/>
      <c r="F43" s="212"/>
      <c r="R43" s="199"/>
    </row>
    <row r="44" spans="2:18" ht="12.75">
      <c r="B44" s="211" t="s">
        <v>198</v>
      </c>
      <c r="C44" s="211"/>
      <c r="D44" s="211"/>
      <c r="E44" s="211"/>
      <c r="F44" s="212"/>
      <c r="R44" s="199"/>
    </row>
    <row r="45" spans="2:6" ht="12.75">
      <c r="B45" s="213" t="s">
        <v>222</v>
      </c>
      <c r="C45" s="165"/>
      <c r="D45" s="165"/>
      <c r="E45" s="165"/>
      <c r="F45" s="168"/>
    </row>
    <row r="46" spans="2:6" ht="12.75">
      <c r="B46" s="214" t="s">
        <v>186</v>
      </c>
      <c r="C46" s="165"/>
      <c r="D46" s="165"/>
      <c r="E46" s="165"/>
      <c r="F46" s="168"/>
    </row>
    <row r="47" spans="2:6" ht="12.75">
      <c r="B47" s="215" t="s">
        <v>215</v>
      </c>
      <c r="C47" s="165"/>
      <c r="D47" s="165"/>
      <c r="E47" s="165"/>
      <c r="F47" s="168"/>
    </row>
    <row r="48" spans="2:6" ht="13.5" thickBot="1">
      <c r="B48" s="216" t="s">
        <v>187</v>
      </c>
      <c r="C48" s="169"/>
      <c r="D48" s="169"/>
      <c r="E48" s="169"/>
      <c r="F48" s="170"/>
    </row>
  </sheetData>
  <sheetProtection password="E868" sheet="1"/>
  <mergeCells count="14">
    <mergeCell ref="B2:F3"/>
    <mergeCell ref="B22:D22"/>
    <mergeCell ref="C28:D28"/>
    <mergeCell ref="B4:F4"/>
    <mergeCell ref="C19:D19"/>
    <mergeCell ref="C20:D20"/>
    <mergeCell ref="C21:D21"/>
    <mergeCell ref="B6:F6"/>
    <mergeCell ref="B30:D30"/>
    <mergeCell ref="C33:D33"/>
    <mergeCell ref="B34:D34"/>
    <mergeCell ref="B31:C31"/>
    <mergeCell ref="B32:C32"/>
    <mergeCell ref="B29:D29"/>
  </mergeCells>
  <conditionalFormatting sqref="F8:F21 F30:F34 AB8:AB21 AF8:AF15 E19:E21 F23:F28 G31 AD8:AD21">
    <cfRule type="cellIs" priority="1" dxfId="6" operator="greaterThan" stopIfTrue="1">
      <formula>0</formula>
    </cfRule>
  </conditionalFormatting>
  <printOptions horizontalCentered="1"/>
  <pageMargins left="0" right="0" top="0" bottom="0" header="0" footer="0"/>
  <pageSetup fitToHeight="1" fitToWidth="1"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atilla</dc:creator>
  <cp:keywords/>
  <dc:description/>
  <cp:lastModifiedBy>OZAN</cp:lastModifiedBy>
  <cp:lastPrinted>2015-02-22T17:31:34Z</cp:lastPrinted>
  <dcterms:created xsi:type="dcterms:W3CDTF">2004-06-18T08:05:12Z</dcterms:created>
  <dcterms:modified xsi:type="dcterms:W3CDTF">2019-03-08T11:29:32Z</dcterms:modified>
  <cp:category/>
  <cp:version/>
  <cp:contentType/>
  <cp:contentStatus/>
</cp:coreProperties>
</file>